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2120" windowHeight="5325" tabRatio="612" activeTab="1"/>
  </bookViews>
  <sheets>
    <sheet name="บัญชีสรุป (57-59)" sheetId="1" r:id="rId1"/>
    <sheet name="ทดสอบ" sheetId="2" r:id="rId2"/>
    <sheet name="Sheet2" sheetId="3" r:id="rId3"/>
  </sheets>
  <definedNames>
    <definedName name="_xlnm.Print_Titles" localSheetId="1">'ทดสอบ'!$1:$5</definedName>
    <definedName name="_xlnm.Print_Titles" localSheetId="0">'บัญชีสรุป (57-59)'!$5:$6</definedName>
  </definedNames>
  <calcPr fullCalcOnLoad="1"/>
</workbook>
</file>

<file path=xl/comments1.xml><?xml version="1.0" encoding="utf-8"?>
<comments xmlns="http://schemas.openxmlformats.org/spreadsheetml/2006/main">
  <authors>
    <author>NONDANG</author>
  </authors>
  <commentList>
    <comment ref="A20" authorId="0">
      <text>
        <r>
          <rPr>
            <b/>
            <sz val="8"/>
            <rFont val="Tahoma"/>
            <family val="0"/>
          </rPr>
          <t>NONDANG:</t>
        </r>
        <r>
          <rPr>
            <sz val="8"/>
            <rFont val="Tahoma"/>
            <family val="0"/>
          </rPr>
          <t xml:space="preserve">
</t>
        </r>
      </text>
    </comment>
    <comment ref="B69" authorId="0">
      <text>
        <r>
          <rPr>
            <b/>
            <sz val="8"/>
            <rFont val="Tahoma"/>
            <family val="0"/>
          </rPr>
          <t>NONDANG: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NONDANG</author>
  </authors>
  <commentList>
    <comment ref="A19" authorId="0">
      <text>
        <r>
          <rPr>
            <b/>
            <sz val="8"/>
            <rFont val="Tahoma"/>
            <family val="0"/>
          </rPr>
          <t>NONDANG:</t>
        </r>
        <r>
          <rPr>
            <sz val="8"/>
            <rFont val="Tahoma"/>
            <family val="0"/>
          </rPr>
          <t xml:space="preserve">
</t>
        </r>
      </text>
    </comment>
    <comment ref="B66" authorId="0">
      <text>
        <r>
          <rPr>
            <b/>
            <sz val="8"/>
            <rFont val="Tahoma"/>
            <family val="0"/>
          </rPr>
          <t>NONDANG: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<sst xmlns="http://schemas.openxmlformats.org/spreadsheetml/2006/main" count="214" uniqueCount="85">
  <si>
    <t>จำนวนโครงการ</t>
  </si>
  <si>
    <t>รวม 3 ปี</t>
  </si>
  <si>
    <t>รวม</t>
  </si>
  <si>
    <t xml:space="preserve">   4. ยุทธศาสตร์การพัฒนาด้านสวัสดิการสังคม</t>
  </si>
  <si>
    <t>H.I.V.</t>
  </si>
  <si>
    <t xml:space="preserve">   5. ยุทธศาสตร์การพัฒนาด้านเศรษฐกิจพาณิชยกรรม อุตสาหกรรม</t>
  </si>
  <si>
    <t>และเพิ่มรายได้</t>
  </si>
  <si>
    <t>ให้ทั่วถึงครอบคลุมพื้นที่</t>
  </si>
  <si>
    <t>7.    ยุทธศาสตร์การพัฒนาทรัพยากรและสิ่งแวดล้อม</t>
  </si>
  <si>
    <t>ให้มีความยั่งยืน</t>
  </si>
  <si>
    <t>8. ยุทธศาสตร์การกีฬาและนันทนาการ</t>
  </si>
  <si>
    <t>9. ยุทธศาสตร์ส่งเสริมศาสนาและวัฒนธรรม</t>
  </si>
  <si>
    <t>10.  ยุทธศาสตร์ด้านเกษตรกรรม</t>
  </si>
  <si>
    <t>โดยให้ความรู้กับประชาชนอย่างทั่วถึงและสอดคล้องกับวิถีชีวิตจริง</t>
  </si>
  <si>
    <t>สนับสนุนศูนย์การเรียนรู้ชุมชน/และแหล่งเรียนรู้ด้านเศรษฐกิจพอเพียง และเกษตรทฤษฎีใหม่</t>
  </si>
  <si>
    <t>11. ยุทธศาสตร์ด้านความมั่นคงปลอดภัยในชีวิตและทรัพย์สิน</t>
  </si>
  <si>
    <t>/  ลดอุบัติเหตุจราจรทางบก/ทางน้ำ</t>
  </si>
  <si>
    <t>3 .ยุทธศาสตร์การพัฒนาด้านสาธารณสุข</t>
  </si>
  <si>
    <t xml:space="preserve">  2.3 ส่งเสริมสนับสนุนให้สถาบันการศึกษา และภาคประชาชนนำเทคโนโลยีสารสนเทศ</t>
  </si>
  <si>
    <t xml:space="preserve">  4.1 พัฒนาคุณภาพชีวิตผู้สูงอายุ โดยสนับสนุนเบี้ยยังชีพผู้สูงอายุ อย่างทั่วถึงและเป็นธรรม</t>
  </si>
  <si>
    <t xml:space="preserve">  4.2 การสังคมสงเคราะห์และการพัฒนาคุณภาพชีวิต เด็ก สตรี คนชรา ผู้ด้อยโอกาส และผู้ติดเชื้อ </t>
  </si>
  <si>
    <t xml:space="preserve">  6.1  การสาธารณูปโภคและการก่อสร้างอื่น ๆ</t>
  </si>
  <si>
    <t xml:space="preserve">  6.2 ส่งเสริมเชื่อมโยงการคมนาคม ไฟฟ้า ระบบประปา และการกระจายการใช้ประโยชน์</t>
  </si>
  <si>
    <t xml:space="preserve">  6.4 การผังเมืองรวมของท้องถิ่นและการผังเมืองรวมจังหวัด</t>
  </si>
  <si>
    <t xml:space="preserve">  7.1  บริหารจัดการระบบกำจัดขยะมูลฝอยเพื่อแก้ปัญหาสิ่งแวดล้อมเป็นพิษ</t>
  </si>
  <si>
    <t xml:space="preserve">  10.1  ส่งเสริมและพัฒนา คุณภาพด้านการผลิต เพื่อเพิ่มมูลค่าผลผลิตและการตลาด </t>
  </si>
  <si>
    <t xml:space="preserve">  10.2 เสริมสร้างความเข้มแข็งของชุมชนโดยใช้เกษตรอินทรีย์</t>
  </si>
  <si>
    <t xml:space="preserve">  10.3 พัฒนาความรู้ด้านวิชาการ เพื่อส่งเสริมและพัฒนาคุณภาพผลผลิตทางการเกษตร </t>
  </si>
  <si>
    <t xml:space="preserve">  11.1  การป้องกันและบรรเทาสาธารณภัย/ความมั่นคงปลอดภัยในชีวิตและทรัพย์สิน</t>
  </si>
  <si>
    <t>ยุทธศาสตร์</t>
  </si>
  <si>
    <t>งบประมาณ</t>
  </si>
  <si>
    <t> แนวทางการพัฒนา</t>
  </si>
  <si>
    <t xml:space="preserve"> </t>
  </si>
  <si>
    <t>รวมทั้งสิ้น</t>
  </si>
  <si>
    <t>เทศบาลตำบลโนนแดง</t>
  </si>
  <si>
    <t>อำเภอโนนแดง    จังหวัดนครราชสีมา</t>
  </si>
  <si>
    <t xml:space="preserve">  1.  ยุทธศาสตร์การบริหารราชการให้มีประสิทธิภาพคุณภาพ</t>
  </si>
  <si>
    <t>1.1. ส่งเสริมศักยภาพของท้องถิ่นในทุก ๆ ด้านตามหลักการบริหารจัดการที่ดี มีคุณธรรม</t>
  </si>
  <si>
    <t>ตรวจสอบได้ ให้มีส่วนร่วมทุกภาคส่วน ทั้งระดับชาติ ระดับจังหวัด ท้องถิ่น และภาคประชาชน</t>
  </si>
  <si>
    <t>1.2. จัดโครงสร้างองค์กรให้มีประสิทธิภาพบรรลุตามนโยบายและบริหารงานอย่างโปร่งใส</t>
  </si>
  <si>
    <t>1.3. พัฒนาและส่งเสริมศักยภาพให้องค์กร บุคลากร ปฏิบัติงานได้อย่างมีประสิทธิภาพ</t>
  </si>
  <si>
    <t>ตนเอง</t>
  </si>
  <si>
    <t xml:space="preserve">  2. ยุทธศาสตร์การพัฒนาด้านการศึกษา</t>
  </si>
  <si>
    <t xml:space="preserve">  2.1  จัดระบบการบริหารการศึกษาให้มีมาตรฐานและคุณภาพทางการศึกษา</t>
  </si>
  <si>
    <t xml:space="preserve">  2.2 จัดบริหารการศึกษาโดยเน้นคุณธรรมนำความรู้ ตามวิถีพุทธ</t>
  </si>
  <si>
    <t>มาใช้ในการเพิ่มประสิทธิภาพการเรียนการสอนและการเรียนรู้</t>
  </si>
  <si>
    <t>อนามัยโรงเรียน)</t>
  </si>
  <si>
    <t xml:space="preserve">และป้องกันโรคและอุบัติภัยต่าง ๆ </t>
  </si>
  <si>
    <t>12.ยุทธศาสตร์พัฒนาการท่องเที่ยวและบริการ</t>
  </si>
  <si>
    <t xml:space="preserve">  12.1  สนับสนุนการจัดกิจกรรมการท่องเที่ยวเชิงวัฒนธรรม ประเพณี ภูมิปัญญาท้องถิ่น</t>
  </si>
  <si>
    <t>5.1  ส่งเสริมพัฒนาคุณภาพการผลิตเพื่อขยายเครือข่ายและเพิ่มมูลค่าผลผลิต</t>
  </si>
  <si>
    <t xml:space="preserve">  7.2 รณรงค์การแก้ไขปัญหาภาวะโลกร้อน / ส่งเสริมการประหยัดพลังงาน</t>
  </si>
  <si>
    <t xml:space="preserve">  7.3 สร้างเสริมจิตสำนึกของชุมชนในการดูแลรักษาทรัพยากรธรรมชาติและสิ่งแวดล้อม</t>
  </si>
  <si>
    <t xml:space="preserve">  8.1 ส่งเสริมจัดการแข่งขันกีฬาเพื่อสร้างความสามัคคีของชุมชน</t>
  </si>
  <si>
    <t xml:space="preserve">  8.2  ส่งเสริมสนับสนุนการแข่งขันกีฬาต่าง ๆ ทุกระดับ</t>
  </si>
  <si>
    <t xml:space="preserve">  11.2 เสริมสร้างความเข้มแข็งของชุมชน ในด้านความมั่นคงและความปลอดภัย ฯ</t>
  </si>
  <si>
    <t>บัญชีสรุปโครงการ / กิจกรรมการพัฒนา</t>
  </si>
  <si>
    <t xml:space="preserve">   6.  ยุทธศาสตร์โครงสร้างพื้นฐาน</t>
  </si>
  <si>
    <t>1.6  ส่งเสริมการกระจายอำนาจถ่ายโอนภารกิจและบุคลากรภาครัฐลงสู่องค์กรปกครอง</t>
  </si>
  <si>
    <t>ส่วนท้องถิ่น</t>
  </si>
  <si>
    <t>5.2  ส่งเสริมการอบรมผู้ประกอบการให้มีความรู้ทางการบริหารจัดการ เพื่อสร้างโอกาส</t>
  </si>
  <si>
    <t>5.3 ส่งเสริมการจัดตั้งกลุ่มอาชีพของชุมชน</t>
  </si>
  <si>
    <t>1.4  การพัฒนาเทคโนโลยีและบุคลากรขององค์กรให้มีความเหมาะสมสอดคล้อง</t>
  </si>
  <si>
    <t>ปี 2557</t>
  </si>
  <si>
    <t>ปี 2558</t>
  </si>
  <si>
    <t>แผนพัฒนาสามปี (พ.ศ. 2557 ถึง  2559  )</t>
  </si>
  <si>
    <t>ปี 2559</t>
  </si>
  <si>
    <t>1.5  การสื่อสารประชาสัมพันธ์เพื่อให้ประชาชนมีส่วนร่วมรับรู้และติดตามการทำงานขององค์กร</t>
  </si>
  <si>
    <t xml:space="preserve">  2.4 ส่งเสริมสนับสนุนด้านการศึกษาเพื่อรองรับการเข้าสู่ประชาคมอาเซียน</t>
  </si>
  <si>
    <t xml:space="preserve">  3.1  จัดระบบส่งเสริมสุขภาพภาคประชาชนเพื่อการพึ่งพาตนเองของประชาชน สู่การมีสุขภาพ</t>
  </si>
  <si>
    <t>ที่ดี  (คุ้มครองผู้บริโภค/การควบคุมป้องกันโรคติดต่อ/ไม่ติดต่อ/การฟื้นฟูสุขภาพประชาชน/</t>
  </si>
  <si>
    <t xml:space="preserve">  3.2 เสริมสร้างความเข้มแข็งของชุมชนในด้านสาธารณสุข  ให้มีความรู้ในการควบคุม</t>
  </si>
  <si>
    <t>ผู้รับบริการสามารถเข้าถึงได้อย่างครอบคลุมเป็นธรรมเกิดความพึงพอใจ</t>
  </si>
  <si>
    <t xml:space="preserve">  3.3 พัฒนาระบบบริการสุขภาพให้มีคุณภาพมาตรฐานทั่วถึงและครบวงจร</t>
  </si>
  <si>
    <t xml:space="preserve">  4.3 ส่งเสริมสนับสนุนและพัฒนาคุณภาพชีวิตของคนทุกวัย  ตั้งแต่แรกเกิด  วัยเด็ก  วัยรุ่น </t>
  </si>
  <si>
    <t>เยาวชน  วัยทำงาน  และวัยชรา</t>
  </si>
  <si>
    <t xml:space="preserve">  6.3 การจัดให้มีและบำรุงรักษาโครงสร้างพื้นฐาน ทางบก ทางน้ำ ทางระบายน้ำ  และการปรับปรุง</t>
  </si>
  <si>
    <t xml:space="preserve"> บำรุงรักษาในเขตชุมชนและท้องถิ่น</t>
  </si>
  <si>
    <t xml:space="preserve">  9.1  ส่งเสริมให้จัดพระสงฆ์เป็นศูนย์ส่งเสริมคุณธรรม  วัฒนธรรม  ประเพณีวิถีพุทธท้องถิ่น</t>
  </si>
  <si>
    <t>ย6.1</t>
  </si>
  <si>
    <t xml:space="preserve">  6.2 ส่งเสริมเชื่อมโยงการชลประทาน ก่อสร้างฝาย ทำนบกั้นน้ำ ขุดลอก ขุดสระ พัฒนาแหล่งน้ำ</t>
  </si>
  <si>
    <t>คลองน้ำ ระบบประปา  และการกระจายการใช้ประโยชน์</t>
  </si>
  <si>
    <t xml:space="preserve">  6.3 การจัดให้มีและบำรุงรักษาโครงสร้างพื้นฐาน ทางบก ทางน้ำ ทางระบายน้ำ และการปรับปรุง</t>
  </si>
  <si>
    <t>แผนพัฒนาสามปี (พ.ศ. 2557 ถึง  2559  )   เทศบาลตำบลโนนแดง</t>
  </si>
  <si>
    <t>7.3 สร้างเสริมจิตสำนึกของชุมชนในการดูแลรักษาทรัพยากรธรรมชาติและสิ่งแวดล้อมให้มีความยั่งยืน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</si>
</sst>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\t&quot;р.&quot;#,##0_);\(\t&quot;р.&quot;#,##0\)"/>
    <numFmt numFmtId="212" formatCode="\t&quot;р.&quot;#,##0_);[Red]\(\t&quot;р.&quot;#,##0\)"/>
    <numFmt numFmtId="213" formatCode="\t&quot;р.&quot;#,##0.00_);\(\t&quot;р.&quot;#,##0.00\)"/>
    <numFmt numFmtId="214" formatCode="\t&quot;р.&quot;#,##0.00_);[Red]\(\t&quot;р.&quot;#,##0.00\)"/>
    <numFmt numFmtId="215" formatCode="_-* #,##0.0_-;\-* #,##0.0_-;_-* &quot;-&quot;??_-;_-@_-"/>
    <numFmt numFmtId="216" formatCode="_-* #,##0_-;\-* #,##0_-;_-* &quot;-&quot;??_-;_-@_-"/>
    <numFmt numFmtId="217" formatCode="0.0"/>
    <numFmt numFmtId="218" formatCode="_-* #,##0.000_-;\-* #,##0.000_-;_-* &quot;-&quot;??_-;_-@_-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</numFmts>
  <fonts count="46">
    <font>
      <sz val="14"/>
      <name val="Cordia New"/>
      <family val="0"/>
    </font>
    <font>
      <sz val="16"/>
      <name val="Angsana New"/>
      <family val="1"/>
    </font>
    <font>
      <sz val="8"/>
      <name val="Cordia New"/>
      <family val="0"/>
    </font>
    <font>
      <u val="single"/>
      <sz val="11.2"/>
      <color indexed="12"/>
      <name val="Cordia New"/>
      <family val="0"/>
    </font>
    <font>
      <u val="single"/>
      <sz val="11.2"/>
      <color indexed="36"/>
      <name val="Cordia New"/>
      <family val="0"/>
    </font>
    <font>
      <b/>
      <sz val="20"/>
      <name val="Angsana New"/>
      <family val="1"/>
    </font>
    <font>
      <b/>
      <sz val="16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6" fontId="1" fillId="0" borderId="0" xfId="33" applyNumberFormat="1" applyFont="1" applyAlignment="1">
      <alignment/>
    </xf>
    <xf numFmtId="216" fontId="1" fillId="0" borderId="0" xfId="33" applyNumberFormat="1" applyFont="1" applyAlignment="1">
      <alignment/>
    </xf>
    <xf numFmtId="0" fontId="1" fillId="0" borderId="10" xfId="0" applyFont="1" applyBorder="1" applyAlignment="1">
      <alignment horizontal="center"/>
    </xf>
    <xf numFmtId="216" fontId="1" fillId="0" borderId="10" xfId="33" applyNumberFormat="1" applyFont="1" applyBorder="1" applyAlignment="1">
      <alignment horizontal="center"/>
    </xf>
    <xf numFmtId="216" fontId="1" fillId="0" borderId="11" xfId="33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216" fontId="1" fillId="0" borderId="12" xfId="33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216" fontId="1" fillId="0" borderId="13" xfId="33" applyNumberFormat="1" applyFont="1" applyBorder="1" applyAlignment="1">
      <alignment/>
    </xf>
    <xf numFmtId="216" fontId="1" fillId="0" borderId="13" xfId="33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216" fontId="1" fillId="0" borderId="15" xfId="33" applyNumberFormat="1" applyFont="1" applyBorder="1" applyAlignment="1">
      <alignment/>
    </xf>
    <xf numFmtId="0" fontId="1" fillId="0" borderId="0" xfId="0" applyFont="1" applyBorder="1" applyAlignment="1">
      <alignment/>
    </xf>
    <xf numFmtId="216" fontId="1" fillId="0" borderId="12" xfId="33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216" fontId="1" fillId="0" borderId="0" xfId="33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216" fontId="1" fillId="0" borderId="0" xfId="33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216" fontId="1" fillId="0" borderId="14" xfId="33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216" fontId="1" fillId="0" borderId="20" xfId="33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16" fontId="1" fillId="0" borderId="21" xfId="33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216" fontId="1" fillId="0" borderId="16" xfId="33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216" fontId="1" fillId="0" borderId="23" xfId="33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center"/>
    </xf>
    <xf numFmtId="216" fontId="6" fillId="0" borderId="10" xfId="33" applyNumberFormat="1" applyFont="1" applyBorder="1" applyAlignment="1">
      <alignment horizontal="center"/>
    </xf>
    <xf numFmtId="216" fontId="1" fillId="0" borderId="20" xfId="33" applyNumberFormat="1" applyFont="1" applyBorder="1" applyAlignment="1">
      <alignment/>
    </xf>
    <xf numFmtId="0" fontId="1" fillId="0" borderId="20" xfId="0" applyFont="1" applyBorder="1" applyAlignment="1">
      <alignment/>
    </xf>
    <xf numFmtId="216" fontId="1" fillId="0" borderId="0" xfId="0" applyNumberFormat="1" applyFont="1" applyBorder="1" applyAlignment="1">
      <alignment horizontal="center"/>
    </xf>
    <xf numFmtId="216" fontId="1" fillId="0" borderId="14" xfId="33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 horizontal="center"/>
    </xf>
    <xf numFmtId="216" fontId="1" fillId="0" borderId="17" xfId="33" applyNumberFormat="1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216" fontId="1" fillId="0" borderId="17" xfId="33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16" fontId="1" fillId="0" borderId="24" xfId="33" applyNumberFormat="1" applyFont="1" applyBorder="1" applyAlignment="1">
      <alignment/>
    </xf>
    <xf numFmtId="3" fontId="1" fillId="0" borderId="24" xfId="0" applyNumberFormat="1" applyFont="1" applyBorder="1" applyAlignment="1">
      <alignment horizontal="center"/>
    </xf>
    <xf numFmtId="216" fontId="1" fillId="0" borderId="24" xfId="33" applyNumberFormat="1" applyFont="1" applyBorder="1" applyAlignment="1">
      <alignment horizontal="center"/>
    </xf>
    <xf numFmtId="216" fontId="1" fillId="0" borderId="25" xfId="33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3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6" fillId="0" borderId="20" xfId="0" applyFont="1" applyBorder="1" applyAlignment="1">
      <alignment/>
    </xf>
    <xf numFmtId="3" fontId="1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1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1" fillId="0" borderId="25" xfId="0" applyFont="1" applyBorder="1" applyAlignment="1">
      <alignment/>
    </xf>
    <xf numFmtId="216" fontId="1" fillId="0" borderId="16" xfId="33" applyNumberFormat="1" applyFont="1" applyBorder="1" applyAlignment="1">
      <alignment/>
    </xf>
    <xf numFmtId="0" fontId="1" fillId="0" borderId="16" xfId="0" applyFont="1" applyBorder="1" applyAlignment="1">
      <alignment/>
    </xf>
    <xf numFmtId="216" fontId="1" fillId="0" borderId="31" xfId="33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32" xfId="0" applyFont="1" applyBorder="1" applyAlignment="1">
      <alignment horizontal="left"/>
    </xf>
    <xf numFmtId="216" fontId="1" fillId="0" borderId="22" xfId="33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216" fontId="6" fillId="0" borderId="10" xfId="33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216" fontId="6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16" fontId="6" fillId="0" borderId="16" xfId="33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216" fontId="6" fillId="0" borderId="10" xfId="33" applyNumberFormat="1" applyFont="1" applyBorder="1" applyAlignment="1">
      <alignment/>
    </xf>
    <xf numFmtId="216" fontId="6" fillId="0" borderId="29" xfId="33" applyNumberFormat="1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3" fontId="6" fillId="0" borderId="29" xfId="0" applyNumberFormat="1" applyFont="1" applyBorder="1" applyAlignment="1">
      <alignment horizontal="center"/>
    </xf>
    <xf numFmtId="216" fontId="6" fillId="0" borderId="29" xfId="0" applyNumberFormat="1" applyFont="1" applyBorder="1" applyAlignment="1">
      <alignment horizontal="left"/>
    </xf>
    <xf numFmtId="216" fontId="6" fillId="0" borderId="29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/>
    </xf>
    <xf numFmtId="0" fontId="1" fillId="0" borderId="13" xfId="0" applyFont="1" applyBorder="1" applyAlignment="1">
      <alignment horizontal="left"/>
    </xf>
    <xf numFmtId="216" fontId="1" fillId="0" borderId="13" xfId="33" applyNumberFormat="1" applyFont="1" applyBorder="1" applyAlignment="1">
      <alignment horizontal="justify"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216" fontId="1" fillId="0" borderId="34" xfId="33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/>
    </xf>
    <xf numFmtId="216" fontId="1" fillId="0" borderId="34" xfId="33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216" fontId="6" fillId="0" borderId="10" xfId="33" applyNumberFormat="1" applyFont="1" applyBorder="1" applyAlignment="1">
      <alignment horizontal="center" vertical="center"/>
    </xf>
    <xf numFmtId="216" fontId="6" fillId="0" borderId="29" xfId="0" applyNumberFormat="1" applyFont="1" applyBorder="1" applyAlignment="1">
      <alignment vertical="center" shrinkToFit="1"/>
    </xf>
    <xf numFmtId="216" fontId="0" fillId="0" borderId="0" xfId="33" applyNumberFormat="1" applyFont="1" applyAlignment="1">
      <alignment/>
    </xf>
    <xf numFmtId="216" fontId="0" fillId="0" borderId="35" xfId="0" applyNumberForma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216" fontId="9" fillId="0" borderId="0" xfId="0" applyNumberFormat="1" applyFont="1" applyBorder="1" applyAlignment="1">
      <alignment horizontal="center"/>
    </xf>
    <xf numFmtId="216" fontId="9" fillId="0" borderId="0" xfId="33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216" fontId="9" fillId="0" borderId="0" xfId="33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16" fontId="9" fillId="0" borderId="0" xfId="33" applyNumberFormat="1" applyFont="1" applyAlignment="1">
      <alignment/>
    </xf>
    <xf numFmtId="0" fontId="9" fillId="0" borderId="2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3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6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10" fillId="0" borderId="3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16" fontId="9" fillId="0" borderId="10" xfId="33" applyNumberFormat="1" applyFont="1" applyBorder="1" applyAlignment="1">
      <alignment horizontal="center"/>
    </xf>
    <xf numFmtId="216" fontId="9" fillId="0" borderId="11" xfId="33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16" fontId="9" fillId="0" borderId="12" xfId="33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216" fontId="9" fillId="0" borderId="13" xfId="33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216" fontId="9" fillId="0" borderId="22" xfId="33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216" fontId="9" fillId="0" borderId="20" xfId="33" applyNumberFormat="1" applyFont="1" applyBorder="1" applyAlignment="1">
      <alignment/>
    </xf>
    <xf numFmtId="216" fontId="9" fillId="0" borderId="20" xfId="33" applyNumberFormat="1" applyFont="1" applyBorder="1" applyAlignment="1">
      <alignment horizontal="center"/>
    </xf>
    <xf numFmtId="216" fontId="10" fillId="0" borderId="10" xfId="33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16" fontId="9" fillId="0" borderId="17" xfId="33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216" fontId="9" fillId="0" borderId="31" xfId="33" applyNumberFormat="1" applyFont="1" applyBorder="1" applyAlignment="1">
      <alignment horizontal="center"/>
    </xf>
    <xf numFmtId="216" fontId="9" fillId="0" borderId="15" xfId="33" applyNumberFormat="1" applyFont="1" applyBorder="1" applyAlignment="1">
      <alignment/>
    </xf>
    <xf numFmtId="3" fontId="9" fillId="0" borderId="13" xfId="0" applyNumberFormat="1" applyFont="1" applyBorder="1" applyAlignment="1">
      <alignment horizontal="center"/>
    </xf>
    <xf numFmtId="216" fontId="9" fillId="0" borderId="13" xfId="33" applyNumberFormat="1" applyFont="1" applyBorder="1" applyAlignment="1">
      <alignment horizontal="center"/>
    </xf>
    <xf numFmtId="216" fontId="9" fillId="0" borderId="13" xfId="33" applyNumberFormat="1" applyFont="1" applyBorder="1" applyAlignment="1">
      <alignment horizontal="justify"/>
    </xf>
    <xf numFmtId="0" fontId="9" fillId="0" borderId="34" xfId="0" applyFont="1" applyBorder="1" applyAlignment="1">
      <alignment horizontal="center"/>
    </xf>
    <xf numFmtId="216" fontId="9" fillId="0" borderId="34" xfId="33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16" fontId="9" fillId="0" borderId="16" xfId="33" applyNumberFormat="1" applyFont="1" applyBorder="1" applyAlignment="1">
      <alignment horizontal="center"/>
    </xf>
    <xf numFmtId="216" fontId="9" fillId="0" borderId="34" xfId="33" applyNumberFormat="1" applyFont="1" applyBorder="1" applyAlignment="1">
      <alignment/>
    </xf>
    <xf numFmtId="3" fontId="9" fillId="0" borderId="3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16" fontId="9" fillId="0" borderId="24" xfId="33" applyNumberFormat="1" applyFont="1" applyBorder="1" applyAlignment="1">
      <alignment/>
    </xf>
    <xf numFmtId="3" fontId="9" fillId="0" borderId="24" xfId="0" applyNumberFormat="1" applyFont="1" applyBorder="1" applyAlignment="1">
      <alignment horizontal="center"/>
    </xf>
    <xf numFmtId="216" fontId="9" fillId="0" borderId="25" xfId="33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16" fontId="9" fillId="0" borderId="14" xfId="33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 horizontal="center"/>
    </xf>
    <xf numFmtId="216" fontId="9" fillId="0" borderId="14" xfId="33" applyNumberFormat="1" applyFont="1" applyBorder="1" applyAlignment="1">
      <alignment horizontal="center"/>
    </xf>
    <xf numFmtId="216" fontId="9" fillId="0" borderId="24" xfId="33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216" fontId="9" fillId="0" borderId="12" xfId="33" applyNumberFormat="1" applyFont="1" applyBorder="1" applyAlignment="1">
      <alignment horizontal="center"/>
    </xf>
    <xf numFmtId="216" fontId="9" fillId="0" borderId="16" xfId="33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216" fontId="9" fillId="0" borderId="17" xfId="33" applyNumberFormat="1" applyFont="1" applyBorder="1" applyAlignment="1">
      <alignment horizontal="center"/>
    </xf>
    <xf numFmtId="216" fontId="10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16" fontId="9" fillId="0" borderId="23" xfId="33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16" fontId="10" fillId="0" borderId="16" xfId="33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16" fontId="9" fillId="0" borderId="21" xfId="33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216" fontId="10" fillId="0" borderId="10" xfId="33" applyNumberFormat="1" applyFont="1" applyBorder="1" applyAlignment="1">
      <alignment/>
    </xf>
    <xf numFmtId="216" fontId="10" fillId="0" borderId="29" xfId="0" applyNumberFormat="1" applyFont="1" applyBorder="1" applyAlignment="1">
      <alignment horizontal="center" vertical="center" shrinkToFit="1"/>
    </xf>
    <xf numFmtId="216" fontId="10" fillId="0" borderId="29" xfId="33" applyNumberFormat="1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216" fontId="10" fillId="0" borderId="29" xfId="0" applyNumberFormat="1" applyFont="1" applyBorder="1" applyAlignment="1">
      <alignment horizontal="center" vertical="top" wrapText="1"/>
    </xf>
    <xf numFmtId="216" fontId="10" fillId="0" borderId="29" xfId="0" applyNumberFormat="1" applyFont="1" applyBorder="1" applyAlignment="1">
      <alignment horizontal="left"/>
    </xf>
    <xf numFmtId="3" fontId="10" fillId="0" borderId="29" xfId="0" applyNumberFormat="1" applyFont="1" applyBorder="1" applyAlignment="1">
      <alignment horizontal="center"/>
    </xf>
    <xf numFmtId="216" fontId="9" fillId="0" borderId="22" xfId="33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3"/>
  <sheetViews>
    <sheetView view="pageLayout" zoomScaleSheetLayoutView="75" workbookViewId="0" topLeftCell="A88">
      <selection activeCell="B9" sqref="B9"/>
    </sheetView>
  </sheetViews>
  <sheetFormatPr defaultColWidth="9.140625" defaultRowHeight="21.75"/>
  <cols>
    <col min="1" max="1" width="3.8515625" style="1" customWidth="1"/>
    <col min="2" max="2" width="78.7109375" style="1" customWidth="1"/>
    <col min="3" max="3" width="15.28125" style="2" customWidth="1"/>
    <col min="4" max="4" width="14.8515625" style="6" customWidth="1"/>
    <col min="5" max="5" width="0.13671875" style="1" customWidth="1"/>
    <col min="6" max="6" width="15.8515625" style="2" customWidth="1"/>
    <col min="7" max="7" width="16.8515625" style="6" customWidth="1"/>
    <col min="8" max="8" width="14.421875" style="2" customWidth="1"/>
    <col min="9" max="9" width="16.7109375" style="6" customWidth="1"/>
    <col min="10" max="10" width="14.140625" style="1" customWidth="1"/>
    <col min="11" max="11" width="14.57421875" style="6" customWidth="1"/>
    <col min="12" max="12" width="11.140625" style="1" customWidth="1"/>
    <col min="13" max="16384" width="9.140625" style="1" customWidth="1"/>
  </cols>
  <sheetData>
    <row r="1" spans="1:256" s="31" customFormat="1" ht="29.25">
      <c r="A1" s="21"/>
      <c r="B1" s="234" t="s">
        <v>56</v>
      </c>
      <c r="C1" s="234"/>
      <c r="D1" s="234"/>
      <c r="E1" s="234"/>
      <c r="F1" s="234"/>
      <c r="G1" s="234"/>
      <c r="H1" s="234"/>
      <c r="I1" s="234"/>
      <c r="J1" s="234"/>
      <c r="K1" s="234"/>
      <c r="L1" s="84"/>
      <c r="M1" s="2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1" customFormat="1" ht="29.25">
      <c r="A2" s="21"/>
      <c r="B2" s="234" t="s">
        <v>65</v>
      </c>
      <c r="C2" s="234"/>
      <c r="D2" s="234"/>
      <c r="E2" s="234"/>
      <c r="F2" s="234"/>
      <c r="G2" s="234"/>
      <c r="H2" s="234"/>
      <c r="I2" s="234"/>
      <c r="J2" s="234"/>
      <c r="K2" s="234"/>
      <c r="L2" s="8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1" customFormat="1" ht="29.25">
      <c r="A3" s="21"/>
      <c r="B3" s="234" t="s">
        <v>34</v>
      </c>
      <c r="C3" s="234"/>
      <c r="D3" s="234"/>
      <c r="E3" s="234"/>
      <c r="F3" s="234"/>
      <c r="G3" s="234"/>
      <c r="H3" s="234"/>
      <c r="I3" s="234"/>
      <c r="J3" s="234"/>
      <c r="K3" s="234"/>
      <c r="L3" s="8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1" customFormat="1" ht="29.25">
      <c r="A4" s="58"/>
      <c r="B4" s="243" t="s">
        <v>35</v>
      </c>
      <c r="C4" s="243"/>
      <c r="D4" s="243"/>
      <c r="E4" s="243"/>
      <c r="F4" s="243"/>
      <c r="G4" s="243"/>
      <c r="H4" s="243"/>
      <c r="I4" s="243"/>
      <c r="J4" s="243"/>
      <c r="K4" s="243"/>
      <c r="L4" s="8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1" customFormat="1" ht="23.25">
      <c r="A5" s="235" t="s">
        <v>29</v>
      </c>
      <c r="B5" s="236"/>
      <c r="C5" s="241" t="s">
        <v>63</v>
      </c>
      <c r="D5" s="242"/>
      <c r="E5" s="232" t="s">
        <v>32</v>
      </c>
      <c r="F5" s="239" t="s">
        <v>64</v>
      </c>
      <c r="G5" s="240"/>
      <c r="H5" s="231" t="s">
        <v>66</v>
      </c>
      <c r="I5" s="231"/>
      <c r="J5" s="231" t="s">
        <v>1</v>
      </c>
      <c r="K5" s="231"/>
      <c r="L5" s="8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1" customFormat="1" ht="23.25">
      <c r="A6" s="237"/>
      <c r="B6" s="238"/>
      <c r="C6" s="7" t="s">
        <v>0</v>
      </c>
      <c r="D6" s="8" t="s">
        <v>30</v>
      </c>
      <c r="E6" s="233"/>
      <c r="F6" s="7" t="s">
        <v>0</v>
      </c>
      <c r="G6" s="9" t="s">
        <v>30</v>
      </c>
      <c r="H6" s="7" t="s">
        <v>0</v>
      </c>
      <c r="I6" s="8" t="s">
        <v>30</v>
      </c>
      <c r="J6" s="7" t="s">
        <v>0</v>
      </c>
      <c r="K6" s="8" t="s">
        <v>30</v>
      </c>
      <c r="L6" s="8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1" customFormat="1" ht="23.25">
      <c r="A7" s="51" t="s">
        <v>36</v>
      </c>
      <c r="B7" s="10"/>
      <c r="C7" s="11"/>
      <c r="D7" s="12"/>
      <c r="E7" s="13"/>
      <c r="F7" s="11"/>
      <c r="G7" s="12"/>
      <c r="H7" s="11"/>
      <c r="I7" s="12"/>
      <c r="J7" s="13"/>
      <c r="K7" s="12"/>
      <c r="L7" s="8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1" customFormat="1" ht="23.25">
      <c r="A8" s="29"/>
      <c r="B8" s="33" t="s">
        <v>31</v>
      </c>
      <c r="C8" s="15"/>
      <c r="D8" s="16"/>
      <c r="E8" s="14"/>
      <c r="F8" s="15"/>
      <c r="G8" s="16"/>
      <c r="H8" s="15"/>
      <c r="I8" s="16"/>
      <c r="J8" s="14"/>
      <c r="K8" s="16"/>
      <c r="L8" s="8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1" customFormat="1" ht="23.25">
      <c r="A9" s="29"/>
      <c r="B9" s="43" t="s">
        <v>37</v>
      </c>
      <c r="C9" s="44">
        <v>8</v>
      </c>
      <c r="D9" s="92">
        <v>436000</v>
      </c>
      <c r="E9" s="43"/>
      <c r="F9" s="44">
        <v>8</v>
      </c>
      <c r="G9" s="92">
        <v>426000</v>
      </c>
      <c r="H9" s="44">
        <v>8</v>
      </c>
      <c r="I9" s="92">
        <v>146000</v>
      </c>
      <c r="J9" s="44">
        <f>C9+F9+H9</f>
        <v>24</v>
      </c>
      <c r="K9" s="92">
        <f>D9+G9+I9</f>
        <v>1008000</v>
      </c>
      <c r="L9" s="8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2" ht="23.25">
      <c r="A10" s="29"/>
      <c r="B10" s="37" t="s">
        <v>39</v>
      </c>
      <c r="C10" s="38"/>
      <c r="D10" s="54"/>
      <c r="E10" s="37"/>
      <c r="F10" s="38"/>
      <c r="G10" s="54"/>
      <c r="H10" s="38"/>
      <c r="I10" s="54"/>
      <c r="J10" s="44"/>
      <c r="K10" s="92"/>
      <c r="L10" s="84"/>
    </row>
    <row r="11" spans="1:12" ht="23.25">
      <c r="A11" s="29"/>
      <c r="B11" s="37" t="s">
        <v>38</v>
      </c>
      <c r="C11" s="38">
        <v>2</v>
      </c>
      <c r="D11" s="54">
        <v>35000</v>
      </c>
      <c r="E11" s="37"/>
      <c r="F11" s="38">
        <v>1</v>
      </c>
      <c r="G11" s="54">
        <v>10000</v>
      </c>
      <c r="H11" s="38">
        <v>1</v>
      </c>
      <c r="I11" s="54">
        <v>10000</v>
      </c>
      <c r="J11" s="44">
        <f aca="true" t="shared" si="0" ref="J11:J17">C11+F11+H11</f>
        <v>4</v>
      </c>
      <c r="K11" s="92">
        <f aca="true" t="shared" si="1" ref="K11:K17">D11+G11+I11</f>
        <v>55000</v>
      </c>
      <c r="L11" s="84"/>
    </row>
    <row r="12" spans="1:12" ht="23.25">
      <c r="A12" s="29"/>
      <c r="B12" s="37" t="s">
        <v>40</v>
      </c>
      <c r="C12" s="38">
        <v>10</v>
      </c>
      <c r="D12" s="54">
        <v>19542000</v>
      </c>
      <c r="E12" s="37"/>
      <c r="F12" s="38">
        <v>8</v>
      </c>
      <c r="G12" s="54">
        <v>19412000</v>
      </c>
      <c r="H12" s="38">
        <v>9</v>
      </c>
      <c r="I12" s="54">
        <v>19532000</v>
      </c>
      <c r="J12" s="44">
        <f t="shared" si="0"/>
        <v>27</v>
      </c>
      <c r="K12" s="92">
        <f t="shared" si="1"/>
        <v>58486000</v>
      </c>
      <c r="L12" s="84"/>
    </row>
    <row r="13" spans="1:12" ht="23.25">
      <c r="A13" s="29"/>
      <c r="B13" s="37" t="s">
        <v>62</v>
      </c>
      <c r="C13" s="38">
        <v>8</v>
      </c>
      <c r="D13" s="39">
        <v>2970900</v>
      </c>
      <c r="E13" s="37"/>
      <c r="F13" s="38">
        <v>7</v>
      </c>
      <c r="G13" s="39">
        <v>4686300</v>
      </c>
      <c r="H13" s="38">
        <v>6</v>
      </c>
      <c r="I13" s="39">
        <v>693000</v>
      </c>
      <c r="J13" s="44">
        <f t="shared" si="0"/>
        <v>21</v>
      </c>
      <c r="K13" s="92">
        <f t="shared" si="1"/>
        <v>8350200</v>
      </c>
      <c r="L13" s="84"/>
    </row>
    <row r="14" spans="1:12" ht="23.25">
      <c r="A14" s="29"/>
      <c r="B14" s="37" t="s">
        <v>67</v>
      </c>
      <c r="C14" s="38"/>
      <c r="D14" s="39"/>
      <c r="E14" s="37"/>
      <c r="F14" s="38"/>
      <c r="G14" s="39"/>
      <c r="H14" s="38"/>
      <c r="I14" s="39"/>
      <c r="J14" s="44"/>
      <c r="K14" s="92"/>
      <c r="L14" s="84"/>
    </row>
    <row r="15" spans="1:12" ht="23.25">
      <c r="A15" s="29"/>
      <c r="B15" s="37" t="s">
        <v>41</v>
      </c>
      <c r="C15" s="38">
        <v>5</v>
      </c>
      <c r="D15" s="54">
        <v>485080</v>
      </c>
      <c r="E15" s="37"/>
      <c r="F15" s="38">
        <v>3</v>
      </c>
      <c r="G15" s="54">
        <v>181080</v>
      </c>
      <c r="H15" s="38">
        <v>3</v>
      </c>
      <c r="I15" s="54">
        <v>181080</v>
      </c>
      <c r="J15" s="44">
        <f t="shared" si="0"/>
        <v>11</v>
      </c>
      <c r="K15" s="92">
        <f t="shared" si="1"/>
        <v>847240</v>
      </c>
      <c r="L15" s="84"/>
    </row>
    <row r="16" spans="1:12" ht="23.25">
      <c r="A16" s="70"/>
      <c r="B16" s="37" t="s">
        <v>58</v>
      </c>
      <c r="C16" s="38"/>
      <c r="D16" s="54"/>
      <c r="E16" s="37"/>
      <c r="F16" s="38"/>
      <c r="G16" s="54"/>
      <c r="H16" s="38"/>
      <c r="I16" s="54"/>
      <c r="J16" s="44"/>
      <c r="K16" s="92"/>
      <c r="L16" s="84"/>
    </row>
    <row r="17" spans="1:12" ht="23.25">
      <c r="A17" s="106"/>
      <c r="B17" s="1" t="s">
        <v>59</v>
      </c>
      <c r="C17" s="38">
        <v>1</v>
      </c>
      <c r="D17" s="39">
        <v>1000000</v>
      </c>
      <c r="E17" s="37"/>
      <c r="F17" s="38">
        <v>1</v>
      </c>
      <c r="G17" s="39">
        <v>1000000</v>
      </c>
      <c r="H17" s="38">
        <v>1</v>
      </c>
      <c r="I17" s="39">
        <v>1000000</v>
      </c>
      <c r="J17" s="44">
        <f t="shared" si="0"/>
        <v>3</v>
      </c>
      <c r="K17" s="92">
        <f t="shared" si="1"/>
        <v>3000000</v>
      </c>
      <c r="L17" s="84"/>
    </row>
    <row r="18" spans="1:12" s="79" customFormat="1" ht="23.25">
      <c r="A18" s="78"/>
      <c r="B18" s="52" t="s">
        <v>2</v>
      </c>
      <c r="C18" s="52">
        <f>SUM(C9:C17)</f>
        <v>34</v>
      </c>
      <c r="D18" s="53">
        <f>SUM(D9:D17)</f>
        <v>24468980</v>
      </c>
      <c r="E18" s="53"/>
      <c r="F18" s="121">
        <f aca="true" t="shared" si="2" ref="F18:K18">SUM(F9:F17)</f>
        <v>28</v>
      </c>
      <c r="G18" s="53">
        <f t="shared" si="2"/>
        <v>25715380</v>
      </c>
      <c r="H18" s="53">
        <f t="shared" si="2"/>
        <v>28</v>
      </c>
      <c r="I18" s="53">
        <f t="shared" si="2"/>
        <v>21562080</v>
      </c>
      <c r="J18" s="53">
        <f t="shared" si="2"/>
        <v>90</v>
      </c>
      <c r="K18" s="53">
        <f t="shared" si="2"/>
        <v>71746440</v>
      </c>
      <c r="L18" s="85"/>
    </row>
    <row r="19" spans="1:12" ht="23.25">
      <c r="A19" s="49" t="s">
        <v>42</v>
      </c>
      <c r="B19" s="75"/>
      <c r="C19" s="59"/>
      <c r="D19" s="60"/>
      <c r="E19" s="30"/>
      <c r="F19" s="59"/>
      <c r="G19" s="60"/>
      <c r="H19" s="59"/>
      <c r="I19" s="60"/>
      <c r="J19" s="61"/>
      <c r="K19" s="89"/>
      <c r="L19" s="84"/>
    </row>
    <row r="20" spans="1:12" ht="23.25">
      <c r="A20" s="29"/>
      <c r="B20" s="33" t="s">
        <v>31</v>
      </c>
      <c r="C20" s="15"/>
      <c r="D20" s="16"/>
      <c r="E20" s="14"/>
      <c r="F20" s="15"/>
      <c r="G20" s="20"/>
      <c r="H20" s="15"/>
      <c r="I20" s="16"/>
      <c r="J20" s="18"/>
      <c r="K20" s="17"/>
      <c r="L20" s="84"/>
    </row>
    <row r="21" spans="1:12" ht="23.25">
      <c r="A21" s="29"/>
      <c r="B21" s="107" t="s">
        <v>43</v>
      </c>
      <c r="C21" s="15">
        <v>50</v>
      </c>
      <c r="D21" s="108">
        <v>5086880</v>
      </c>
      <c r="E21" s="14"/>
      <c r="F21" s="15">
        <v>41</v>
      </c>
      <c r="G21" s="16">
        <v>6250380</v>
      </c>
      <c r="H21" s="15">
        <v>40</v>
      </c>
      <c r="I21" s="16">
        <v>4220380</v>
      </c>
      <c r="J21" s="18">
        <f>C21+F21+H21</f>
        <v>131</v>
      </c>
      <c r="K21" s="17">
        <f>D21+G21+I21</f>
        <v>15557640</v>
      </c>
      <c r="L21" s="84"/>
    </row>
    <row r="22" spans="1:12" ht="23.25">
      <c r="A22" s="29"/>
      <c r="B22" s="107" t="s">
        <v>44</v>
      </c>
      <c r="C22" s="15">
        <v>10</v>
      </c>
      <c r="D22" s="17">
        <v>315000</v>
      </c>
      <c r="E22" s="15"/>
      <c r="F22" s="15">
        <v>8</v>
      </c>
      <c r="G22" s="17">
        <v>35000</v>
      </c>
      <c r="H22" s="15">
        <v>8</v>
      </c>
      <c r="I22" s="17">
        <v>35000</v>
      </c>
      <c r="J22" s="18">
        <f>C22+F22+H22</f>
        <v>26</v>
      </c>
      <c r="K22" s="17">
        <f>D22+G22+I22</f>
        <v>385000</v>
      </c>
      <c r="L22" s="84"/>
    </row>
    <row r="23" spans="1:12" ht="23.25">
      <c r="A23" s="29"/>
      <c r="B23" s="107" t="s">
        <v>18</v>
      </c>
      <c r="C23" s="15"/>
      <c r="D23" s="17"/>
      <c r="E23" s="15"/>
      <c r="F23" s="15"/>
      <c r="G23" s="17"/>
      <c r="H23" s="15"/>
      <c r="I23" s="17"/>
      <c r="J23" s="18"/>
      <c r="K23" s="17"/>
      <c r="L23" s="84"/>
    </row>
    <row r="24" spans="1:12" ht="23.25">
      <c r="A24" s="29"/>
      <c r="B24" s="107" t="s">
        <v>45</v>
      </c>
      <c r="C24" s="15">
        <v>10</v>
      </c>
      <c r="D24" s="17">
        <v>1132344</v>
      </c>
      <c r="E24" s="15"/>
      <c r="F24" s="15">
        <v>10</v>
      </c>
      <c r="G24" s="17">
        <v>737344</v>
      </c>
      <c r="H24" s="15">
        <v>8</v>
      </c>
      <c r="I24" s="17">
        <v>602344</v>
      </c>
      <c r="J24" s="18">
        <f>C24+F24+H24</f>
        <v>28</v>
      </c>
      <c r="K24" s="17">
        <f>D24+G24+I24</f>
        <v>2472032</v>
      </c>
      <c r="L24" s="84"/>
    </row>
    <row r="25" spans="1:12" ht="23.25">
      <c r="A25" s="29"/>
      <c r="B25" s="109" t="s">
        <v>68</v>
      </c>
      <c r="C25" s="110">
        <v>2</v>
      </c>
      <c r="D25" s="111"/>
      <c r="E25" s="110"/>
      <c r="F25" s="110"/>
      <c r="G25" s="111"/>
      <c r="H25" s="110"/>
      <c r="I25" s="111"/>
      <c r="J25" s="112"/>
      <c r="K25" s="111"/>
      <c r="L25" s="84"/>
    </row>
    <row r="26" spans="1:256" s="79" customFormat="1" ht="23.25">
      <c r="A26" s="78"/>
      <c r="B26" s="52" t="s">
        <v>2</v>
      </c>
      <c r="C26" s="93">
        <f>SUM(C21:C25)</f>
        <v>72</v>
      </c>
      <c r="D26" s="94">
        <f>SUM(D21:D25)</f>
        <v>6534224</v>
      </c>
      <c r="E26" s="23"/>
      <c r="F26" s="93">
        <f aca="true" t="shared" si="3" ref="F26:K26">SUM(F21:F25)</f>
        <v>59</v>
      </c>
      <c r="G26" s="94">
        <f t="shared" si="3"/>
        <v>7022724</v>
      </c>
      <c r="H26" s="93">
        <f t="shared" si="3"/>
        <v>56</v>
      </c>
      <c r="I26" s="94">
        <f t="shared" si="3"/>
        <v>4857724</v>
      </c>
      <c r="J26" s="95">
        <f t="shared" si="3"/>
        <v>185</v>
      </c>
      <c r="K26" s="94">
        <f t="shared" si="3"/>
        <v>18414672</v>
      </c>
      <c r="L26" s="85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</row>
    <row r="27" spans="1:256" ht="23.25">
      <c r="A27" s="117" t="s">
        <v>17</v>
      </c>
      <c r="B27" s="75"/>
      <c r="C27" s="28"/>
      <c r="D27" s="45"/>
      <c r="E27" s="29"/>
      <c r="F27" s="28"/>
      <c r="G27" s="45"/>
      <c r="H27" s="28"/>
      <c r="I27" s="45"/>
      <c r="J27" s="28"/>
      <c r="K27" s="45"/>
      <c r="L27" s="8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23.25">
      <c r="A28" s="29"/>
      <c r="B28" s="33" t="s">
        <v>31</v>
      </c>
      <c r="C28" s="28"/>
      <c r="D28" s="45"/>
      <c r="E28" s="29"/>
      <c r="F28" s="28"/>
      <c r="G28" s="45"/>
      <c r="H28" s="28"/>
      <c r="I28" s="45"/>
      <c r="J28" s="28"/>
      <c r="K28" s="45"/>
      <c r="L28" s="84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23.25">
      <c r="A29" s="29"/>
      <c r="B29" s="14" t="s">
        <v>69</v>
      </c>
      <c r="C29" s="28"/>
      <c r="D29" s="45"/>
      <c r="E29" s="29"/>
      <c r="F29" s="28"/>
      <c r="G29" s="45"/>
      <c r="H29" s="28"/>
      <c r="I29" s="45"/>
      <c r="J29" s="28"/>
      <c r="K29" s="45"/>
      <c r="L29" s="84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23.25">
      <c r="A30" s="29"/>
      <c r="B30" s="14" t="s">
        <v>70</v>
      </c>
      <c r="C30" s="15"/>
      <c r="D30" s="17"/>
      <c r="E30" s="14"/>
      <c r="F30" s="15"/>
      <c r="G30" s="17"/>
      <c r="H30" s="15"/>
      <c r="I30" s="17"/>
      <c r="J30" s="18"/>
      <c r="K30" s="17"/>
      <c r="L30" s="8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23.25">
      <c r="A31" s="29"/>
      <c r="B31" s="14" t="s">
        <v>46</v>
      </c>
      <c r="C31" s="15">
        <v>11</v>
      </c>
      <c r="D31" s="16">
        <v>221000</v>
      </c>
      <c r="E31" s="14"/>
      <c r="F31" s="15">
        <v>10</v>
      </c>
      <c r="G31" s="16">
        <v>216000</v>
      </c>
      <c r="H31" s="15">
        <v>10</v>
      </c>
      <c r="I31" s="16">
        <v>216000</v>
      </c>
      <c r="J31" s="18">
        <f>C31+F31+H31</f>
        <v>31</v>
      </c>
      <c r="K31" s="17">
        <f>D31+G31+I31</f>
        <v>653000</v>
      </c>
      <c r="L31" s="84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23.25">
      <c r="A32" s="29"/>
      <c r="B32" s="14" t="s">
        <v>71</v>
      </c>
      <c r="C32" s="15"/>
      <c r="D32" s="16"/>
      <c r="E32" s="14"/>
      <c r="F32" s="15"/>
      <c r="G32" s="16"/>
      <c r="H32" s="15"/>
      <c r="I32" s="16"/>
      <c r="J32" s="18"/>
      <c r="K32" s="17"/>
      <c r="L32" s="84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23.25">
      <c r="A33" s="73"/>
      <c r="B33" s="14" t="s">
        <v>47</v>
      </c>
      <c r="C33" s="15">
        <v>8</v>
      </c>
      <c r="D33" s="16">
        <v>210000</v>
      </c>
      <c r="E33" s="14"/>
      <c r="F33" s="15">
        <v>8</v>
      </c>
      <c r="G33" s="16">
        <v>205000</v>
      </c>
      <c r="H33" s="15">
        <v>8</v>
      </c>
      <c r="I33" s="16">
        <v>205000</v>
      </c>
      <c r="J33" s="18">
        <f>C33+F33+H33</f>
        <v>24</v>
      </c>
      <c r="K33" s="17">
        <f>D33+G33+I33</f>
        <v>620000</v>
      </c>
      <c r="L33" s="86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23.25">
      <c r="A34" s="73"/>
      <c r="B34" s="14"/>
      <c r="C34" s="15"/>
      <c r="D34" s="16"/>
      <c r="E34" s="14"/>
      <c r="F34" s="15"/>
      <c r="G34" s="16"/>
      <c r="H34" s="15"/>
      <c r="I34" s="16"/>
      <c r="J34" s="18"/>
      <c r="K34" s="17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11" ht="23.25">
      <c r="A35" s="73"/>
      <c r="B35" s="14" t="s">
        <v>73</v>
      </c>
      <c r="C35" s="15"/>
      <c r="D35" s="16"/>
      <c r="E35" s="14"/>
      <c r="F35" s="15"/>
      <c r="G35" s="16"/>
      <c r="H35" s="15"/>
      <c r="I35" s="16"/>
      <c r="J35" s="18"/>
      <c r="K35" s="17"/>
    </row>
    <row r="36" spans="1:256" s="21" customFormat="1" ht="23.25">
      <c r="A36" s="29"/>
      <c r="B36" s="113" t="s">
        <v>72</v>
      </c>
      <c r="C36" s="110">
        <v>6</v>
      </c>
      <c r="D36" s="114">
        <v>280000</v>
      </c>
      <c r="E36" s="113"/>
      <c r="F36" s="110">
        <v>6</v>
      </c>
      <c r="G36" s="114">
        <v>280000</v>
      </c>
      <c r="H36" s="110">
        <v>6</v>
      </c>
      <c r="I36" s="114">
        <v>280000</v>
      </c>
      <c r="J36" s="112">
        <f>C36+F36+H36</f>
        <v>18</v>
      </c>
      <c r="K36" s="111">
        <f>D36+G36+I36</f>
        <v>840000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11" ht="23.25">
      <c r="A37" s="23"/>
      <c r="B37" s="52" t="s">
        <v>2</v>
      </c>
      <c r="C37" s="93">
        <f>SUM(C30:C36)</f>
        <v>25</v>
      </c>
      <c r="D37" s="94">
        <f>SUM(D31:D36)</f>
        <v>711000</v>
      </c>
      <c r="E37" s="93"/>
      <c r="F37" s="93">
        <f aca="true" t="shared" si="4" ref="F37:K37">SUM(F31:F36)</f>
        <v>24</v>
      </c>
      <c r="G37" s="94">
        <f t="shared" si="4"/>
        <v>701000</v>
      </c>
      <c r="H37" s="93">
        <f t="shared" si="4"/>
        <v>24</v>
      </c>
      <c r="I37" s="94">
        <f t="shared" si="4"/>
        <v>701000</v>
      </c>
      <c r="J37" s="95">
        <f t="shared" si="4"/>
        <v>73</v>
      </c>
      <c r="K37" s="94">
        <f t="shared" si="4"/>
        <v>2113000</v>
      </c>
    </row>
    <row r="38" spans="1:11" ht="23.25">
      <c r="A38" s="91" t="s">
        <v>3</v>
      </c>
      <c r="B38" s="118"/>
      <c r="C38" s="64"/>
      <c r="D38" s="65"/>
      <c r="E38" s="58"/>
      <c r="F38" s="64"/>
      <c r="G38" s="65"/>
      <c r="H38" s="64"/>
      <c r="I38" s="65"/>
      <c r="J38" s="66"/>
      <c r="K38" s="68"/>
    </row>
    <row r="39" spans="1:11" ht="23.25">
      <c r="A39" s="29"/>
      <c r="B39" s="33" t="s">
        <v>31</v>
      </c>
      <c r="C39" s="34"/>
      <c r="D39" s="57"/>
      <c r="E39" s="19"/>
      <c r="F39" s="34"/>
      <c r="G39" s="57"/>
      <c r="H39" s="34"/>
      <c r="I39" s="57"/>
      <c r="J39" s="36"/>
      <c r="K39" s="35"/>
    </row>
    <row r="40" spans="1:11" ht="23.25">
      <c r="A40" s="29"/>
      <c r="B40" s="14" t="s">
        <v>19</v>
      </c>
      <c r="C40" s="15">
        <v>3</v>
      </c>
      <c r="D40" s="16">
        <v>4707200</v>
      </c>
      <c r="E40" s="14"/>
      <c r="F40" s="15">
        <v>2</v>
      </c>
      <c r="G40" s="16">
        <v>4687200</v>
      </c>
      <c r="H40" s="15">
        <v>2</v>
      </c>
      <c r="I40" s="16">
        <v>4687200</v>
      </c>
      <c r="J40" s="18">
        <f>C40+F40+H40</f>
        <v>7</v>
      </c>
      <c r="K40" s="17">
        <f>D40+G40+I40</f>
        <v>14081600</v>
      </c>
    </row>
    <row r="41" spans="1:11" ht="23.25">
      <c r="A41" s="29"/>
      <c r="B41" s="14" t="s">
        <v>20</v>
      </c>
      <c r="C41" s="15"/>
      <c r="D41" s="17"/>
      <c r="E41" s="14"/>
      <c r="F41" s="15"/>
      <c r="G41" s="17"/>
      <c r="H41" s="15"/>
      <c r="I41" s="17"/>
      <c r="J41" s="18"/>
      <c r="K41" s="17"/>
    </row>
    <row r="42" spans="1:11" ht="23.25">
      <c r="A42" s="29"/>
      <c r="B42" s="14" t="s">
        <v>4</v>
      </c>
      <c r="C42" s="15">
        <v>0</v>
      </c>
      <c r="D42" s="16">
        <v>0</v>
      </c>
      <c r="E42" s="14"/>
      <c r="F42" s="15">
        <v>0</v>
      </c>
      <c r="G42" s="16">
        <v>0</v>
      </c>
      <c r="H42" s="15">
        <v>0</v>
      </c>
      <c r="I42" s="16">
        <v>0</v>
      </c>
      <c r="J42" s="18">
        <f>C42+F42+H42</f>
        <v>0</v>
      </c>
      <c r="K42" s="17">
        <f>D42+G42+I42</f>
        <v>0</v>
      </c>
    </row>
    <row r="43" spans="1:11" ht="23.25">
      <c r="A43" s="29"/>
      <c r="B43" s="14" t="s">
        <v>74</v>
      </c>
      <c r="C43" s="15"/>
      <c r="D43" s="16"/>
      <c r="E43" s="14"/>
      <c r="F43" s="15"/>
      <c r="G43" s="16"/>
      <c r="H43" s="15"/>
      <c r="I43" s="16"/>
      <c r="J43" s="18"/>
      <c r="K43" s="17"/>
    </row>
    <row r="44" spans="1:11" ht="23.25">
      <c r="A44" s="29"/>
      <c r="B44" s="14" t="s">
        <v>75</v>
      </c>
      <c r="C44" s="15">
        <v>16</v>
      </c>
      <c r="D44" s="16">
        <v>558700</v>
      </c>
      <c r="E44" s="14"/>
      <c r="F44" s="15">
        <v>15</v>
      </c>
      <c r="G44" s="16">
        <v>569700</v>
      </c>
      <c r="H44" s="15">
        <v>13</v>
      </c>
      <c r="I44" s="16">
        <v>564700</v>
      </c>
      <c r="J44" s="18">
        <f>C44+F44+H44</f>
        <v>44</v>
      </c>
      <c r="K44" s="17">
        <f>D44+G44+I44</f>
        <v>1693100</v>
      </c>
    </row>
    <row r="45" spans="1:11" s="79" customFormat="1" ht="23.25">
      <c r="A45" s="78"/>
      <c r="B45" s="52" t="s">
        <v>2</v>
      </c>
      <c r="C45" s="93">
        <f>SUM(C40:C44)</f>
        <v>19</v>
      </c>
      <c r="D45" s="94">
        <f>SUM(D40:D44)</f>
        <v>5265900</v>
      </c>
      <c r="E45" s="93"/>
      <c r="F45" s="93">
        <f aca="true" t="shared" si="5" ref="F45:K45">SUM(F40:F44)</f>
        <v>17</v>
      </c>
      <c r="G45" s="94">
        <f t="shared" si="5"/>
        <v>5256900</v>
      </c>
      <c r="H45" s="93">
        <f t="shared" si="5"/>
        <v>15</v>
      </c>
      <c r="I45" s="94">
        <f t="shared" si="5"/>
        <v>5251900</v>
      </c>
      <c r="J45" s="95">
        <f t="shared" si="5"/>
        <v>51</v>
      </c>
      <c r="K45" s="94">
        <f t="shared" si="5"/>
        <v>15774700</v>
      </c>
    </row>
    <row r="46" spans="1:11" ht="23.25">
      <c r="A46" s="91" t="s">
        <v>5</v>
      </c>
      <c r="B46" s="118"/>
      <c r="C46" s="64"/>
      <c r="D46" s="67"/>
      <c r="E46" s="64"/>
      <c r="F46" s="64"/>
      <c r="G46" s="67"/>
      <c r="H46" s="64"/>
      <c r="I46" s="67"/>
      <c r="J46" s="66"/>
      <c r="K46" s="68"/>
    </row>
    <row r="47" spans="1:11" ht="23.25">
      <c r="A47" s="29"/>
      <c r="B47" s="33" t="s">
        <v>31</v>
      </c>
      <c r="C47" s="11"/>
      <c r="D47" s="12"/>
      <c r="E47" s="13"/>
      <c r="F47" s="11"/>
      <c r="G47" s="12"/>
      <c r="H47" s="11"/>
      <c r="I47" s="12"/>
      <c r="J47" s="63"/>
      <c r="K47" s="22"/>
    </row>
    <row r="48" spans="1:11" ht="23.25">
      <c r="A48" s="29"/>
      <c r="B48" s="88" t="s">
        <v>50</v>
      </c>
      <c r="C48" s="28">
        <v>0</v>
      </c>
      <c r="D48" s="45">
        <v>0</v>
      </c>
      <c r="E48" s="29"/>
      <c r="F48" s="28">
        <v>1</v>
      </c>
      <c r="G48" s="45">
        <v>100000</v>
      </c>
      <c r="H48" s="28">
        <v>0</v>
      </c>
      <c r="I48" s="87">
        <v>0</v>
      </c>
      <c r="J48" s="18">
        <f>C48+F48+H48</f>
        <v>1</v>
      </c>
      <c r="K48" s="17">
        <f>D48+G48+I48</f>
        <v>100000</v>
      </c>
    </row>
    <row r="49" spans="1:11" ht="23.25">
      <c r="A49" s="29"/>
      <c r="B49" s="37" t="s">
        <v>60</v>
      </c>
      <c r="C49" s="38"/>
      <c r="D49" s="54"/>
      <c r="E49" s="37"/>
      <c r="F49" s="38"/>
      <c r="G49" s="54"/>
      <c r="H49" s="38"/>
      <c r="I49" s="54"/>
      <c r="J49" s="18"/>
      <c r="K49" s="17"/>
    </row>
    <row r="50" spans="1:11" ht="23.25">
      <c r="A50" s="29"/>
      <c r="B50" s="37" t="s">
        <v>6</v>
      </c>
      <c r="C50" s="38">
        <v>4</v>
      </c>
      <c r="D50" s="39">
        <v>110000</v>
      </c>
      <c r="E50" s="38"/>
      <c r="F50" s="38">
        <v>3</v>
      </c>
      <c r="G50" s="39">
        <v>60000</v>
      </c>
      <c r="H50" s="38">
        <v>2</v>
      </c>
      <c r="I50" s="39">
        <v>40000</v>
      </c>
      <c r="J50" s="18">
        <f>C50+F50+H50</f>
        <v>9</v>
      </c>
      <c r="K50" s="17">
        <f>D50+G50+I50</f>
        <v>210000</v>
      </c>
    </row>
    <row r="51" spans="1:11" ht="23.25">
      <c r="A51" s="29"/>
      <c r="B51" s="47" t="s">
        <v>61</v>
      </c>
      <c r="C51" s="38">
        <v>1</v>
      </c>
      <c r="D51" s="39">
        <v>100000</v>
      </c>
      <c r="E51" s="37"/>
      <c r="F51" s="38">
        <v>1</v>
      </c>
      <c r="G51" s="39">
        <v>100000</v>
      </c>
      <c r="H51" s="38">
        <v>1</v>
      </c>
      <c r="I51" s="39">
        <v>100000</v>
      </c>
      <c r="J51" s="18">
        <f>C51+F51+H51</f>
        <v>3</v>
      </c>
      <c r="K51" s="17">
        <f>D51+G51+I51</f>
        <v>300000</v>
      </c>
    </row>
    <row r="52" spans="1:11" s="79" customFormat="1" ht="23.25">
      <c r="A52" s="78"/>
      <c r="B52" s="32" t="s">
        <v>2</v>
      </c>
      <c r="C52" s="93">
        <f>SUM(C50:C51)</f>
        <v>5</v>
      </c>
      <c r="D52" s="94">
        <f>SUM(D50:D51)</f>
        <v>210000</v>
      </c>
      <c r="E52" s="93"/>
      <c r="F52" s="93">
        <f>SUM(F50:F51)</f>
        <v>4</v>
      </c>
      <c r="G52" s="94">
        <f>SUM(G50:G51)</f>
        <v>160000</v>
      </c>
      <c r="H52" s="93">
        <f>SUM(H48:H51)</f>
        <v>3</v>
      </c>
      <c r="I52" s="94">
        <f>SUM(I48:I51)</f>
        <v>140000</v>
      </c>
      <c r="J52" s="95">
        <f>SUM(J48:J51)</f>
        <v>13</v>
      </c>
      <c r="K52" s="94">
        <f>SUM(K48:K51)</f>
        <v>610000</v>
      </c>
    </row>
    <row r="53" spans="1:11" s="4" customFormat="1" ht="23.25">
      <c r="A53" s="49" t="s">
        <v>57</v>
      </c>
      <c r="B53" s="51"/>
      <c r="C53" s="69"/>
      <c r="D53" s="62"/>
      <c r="E53" s="59"/>
      <c r="F53" s="59"/>
      <c r="G53" s="62"/>
      <c r="H53" s="59"/>
      <c r="I53" s="62"/>
      <c r="J53" s="61"/>
      <c r="K53" s="89"/>
    </row>
    <row r="54" spans="1:11" s="4" customFormat="1" ht="23.25">
      <c r="A54" s="50"/>
      <c r="B54" s="33" t="s">
        <v>31</v>
      </c>
      <c r="C54" s="15"/>
      <c r="D54" s="16"/>
      <c r="E54" s="14"/>
      <c r="F54" s="15"/>
      <c r="G54" s="16"/>
      <c r="H54" s="15"/>
      <c r="I54" s="16"/>
      <c r="J54" s="18"/>
      <c r="K54" s="17"/>
    </row>
    <row r="55" spans="1:11" s="4" customFormat="1" ht="23.25">
      <c r="A55" s="50"/>
      <c r="B55" s="115" t="s">
        <v>21</v>
      </c>
      <c r="C55" s="15">
        <v>21</v>
      </c>
      <c r="D55" s="17">
        <v>18074200</v>
      </c>
      <c r="E55" s="15"/>
      <c r="F55" s="15">
        <v>14</v>
      </c>
      <c r="G55" s="17">
        <v>5750000</v>
      </c>
      <c r="H55" s="15">
        <v>12</v>
      </c>
      <c r="I55" s="17">
        <v>26370000</v>
      </c>
      <c r="J55" s="18">
        <f>C55+F55+H55</f>
        <v>47</v>
      </c>
      <c r="K55" s="17">
        <f>D55+G55+I55</f>
        <v>50194200</v>
      </c>
    </row>
    <row r="56" spans="1:11" s="4" customFormat="1" ht="23.25">
      <c r="A56" s="50"/>
      <c r="B56" s="115" t="s">
        <v>22</v>
      </c>
      <c r="C56" s="15"/>
      <c r="D56" s="17"/>
      <c r="E56" s="15"/>
      <c r="F56" s="15"/>
      <c r="G56" s="17"/>
      <c r="H56" s="15"/>
      <c r="I56" s="17"/>
      <c r="J56" s="18"/>
      <c r="K56" s="17"/>
    </row>
    <row r="57" spans="1:11" s="4" customFormat="1" ht="23.25">
      <c r="A57" s="50"/>
      <c r="B57" s="115" t="s">
        <v>7</v>
      </c>
      <c r="C57" s="15">
        <v>9</v>
      </c>
      <c r="D57" s="17">
        <v>1290000</v>
      </c>
      <c r="E57" s="15"/>
      <c r="F57" s="15">
        <v>10</v>
      </c>
      <c r="G57" s="17">
        <v>4268000</v>
      </c>
      <c r="H57" s="15">
        <v>1</v>
      </c>
      <c r="I57" s="17">
        <v>300000</v>
      </c>
      <c r="J57" s="15">
        <f>C57+F57+H57</f>
        <v>20</v>
      </c>
      <c r="K57" s="17">
        <f>D57+G57+I57</f>
        <v>5858000</v>
      </c>
    </row>
    <row r="58" spans="1:11" s="4" customFormat="1" ht="23.25">
      <c r="A58" s="50"/>
      <c r="B58" s="115" t="s">
        <v>76</v>
      </c>
      <c r="C58" s="15"/>
      <c r="D58" s="17"/>
      <c r="E58" s="15"/>
      <c r="F58" s="15"/>
      <c r="G58" s="17"/>
      <c r="H58" s="15"/>
      <c r="I58" s="17"/>
      <c r="J58" s="18"/>
      <c r="K58" s="17"/>
    </row>
    <row r="59" spans="1:11" s="4" customFormat="1" ht="23.25">
      <c r="A59" s="50"/>
      <c r="B59" s="115" t="s">
        <v>77</v>
      </c>
      <c r="C59" s="15">
        <v>35</v>
      </c>
      <c r="D59" s="17">
        <v>15113700</v>
      </c>
      <c r="E59" s="15"/>
      <c r="F59" s="15">
        <v>27</v>
      </c>
      <c r="G59" s="17">
        <v>17136750</v>
      </c>
      <c r="H59" s="15">
        <v>14</v>
      </c>
      <c r="I59" s="17">
        <v>6773000</v>
      </c>
      <c r="J59" s="15">
        <f>C59+F59+H59</f>
        <v>76</v>
      </c>
      <c r="K59" s="17">
        <f>D59+G59+I59</f>
        <v>39023450</v>
      </c>
    </row>
    <row r="60" spans="1:11" s="4" customFormat="1" ht="23.25">
      <c r="A60" s="50"/>
      <c r="B60" s="116" t="s">
        <v>23</v>
      </c>
      <c r="C60" s="110">
        <v>1</v>
      </c>
      <c r="D60" s="111">
        <v>100000</v>
      </c>
      <c r="E60" s="110"/>
      <c r="F60" s="110">
        <v>1</v>
      </c>
      <c r="G60" s="111">
        <v>100000</v>
      </c>
      <c r="H60" s="110">
        <v>1</v>
      </c>
      <c r="I60" s="111">
        <v>100000</v>
      </c>
      <c r="J60" s="110">
        <f>C60+F60+H60</f>
        <v>3</v>
      </c>
      <c r="K60" s="111">
        <f>D60+G60+I60</f>
        <v>300000</v>
      </c>
    </row>
    <row r="61" spans="1:11" s="4" customFormat="1" ht="23.25">
      <c r="A61" s="74"/>
      <c r="B61" s="52" t="s">
        <v>2</v>
      </c>
      <c r="C61" s="93">
        <f>SUM(C55:C60)</f>
        <v>66</v>
      </c>
      <c r="D61" s="94">
        <f>SUM(D55:D60)</f>
        <v>34577900</v>
      </c>
      <c r="E61" s="93"/>
      <c r="F61" s="93">
        <f aca="true" t="shared" si="6" ref="F61:K61">SUM(F55:F60)</f>
        <v>52</v>
      </c>
      <c r="G61" s="96">
        <f t="shared" si="6"/>
        <v>27254750</v>
      </c>
      <c r="H61" s="93">
        <f t="shared" si="6"/>
        <v>28</v>
      </c>
      <c r="I61" s="96">
        <f t="shared" si="6"/>
        <v>33543000</v>
      </c>
      <c r="J61" s="95">
        <f t="shared" si="6"/>
        <v>146</v>
      </c>
      <c r="K61" s="94">
        <f t="shared" si="6"/>
        <v>95375650</v>
      </c>
    </row>
    <row r="62" spans="1:11" s="4" customFormat="1" ht="23.25">
      <c r="A62" s="49" t="s">
        <v>8</v>
      </c>
      <c r="B62" s="117"/>
      <c r="C62" s="38"/>
      <c r="D62" s="39"/>
      <c r="E62" s="38"/>
      <c r="F62" s="38"/>
      <c r="G62" s="39"/>
      <c r="H62" s="38"/>
      <c r="I62" s="39"/>
      <c r="J62" s="40"/>
      <c r="K62" s="39"/>
    </row>
    <row r="63" spans="1:11" s="4" customFormat="1" ht="23.25">
      <c r="A63" s="50"/>
      <c r="B63" s="119" t="s">
        <v>31</v>
      </c>
      <c r="C63" s="46"/>
      <c r="D63" s="48"/>
      <c r="E63" s="46"/>
      <c r="F63" s="46"/>
      <c r="G63" s="48"/>
      <c r="H63" s="46"/>
      <c r="I63" s="48"/>
      <c r="J63" s="71"/>
      <c r="K63" s="48"/>
    </row>
    <row r="64" spans="1:11" s="4" customFormat="1" ht="23.25">
      <c r="A64" s="50"/>
      <c r="B64" s="37" t="s">
        <v>24</v>
      </c>
      <c r="C64" s="38">
        <v>5</v>
      </c>
      <c r="D64" s="39">
        <v>195000</v>
      </c>
      <c r="E64" s="38"/>
      <c r="F64" s="38">
        <v>7</v>
      </c>
      <c r="G64" s="39">
        <v>1245000</v>
      </c>
      <c r="H64" s="38">
        <v>6</v>
      </c>
      <c r="I64" s="39">
        <v>10195000</v>
      </c>
      <c r="J64" s="40">
        <f>C64+F64+H64</f>
        <v>18</v>
      </c>
      <c r="K64" s="39">
        <f>D64+G64+I64</f>
        <v>11635000</v>
      </c>
    </row>
    <row r="65" spans="1:11" s="4" customFormat="1" ht="23.25">
      <c r="A65" s="50"/>
      <c r="B65" s="55" t="s">
        <v>51</v>
      </c>
      <c r="C65" s="38">
        <v>9</v>
      </c>
      <c r="D65" s="39">
        <v>1619000</v>
      </c>
      <c r="E65" s="38"/>
      <c r="F65" s="38">
        <v>8</v>
      </c>
      <c r="G65" s="39">
        <v>219000</v>
      </c>
      <c r="H65" s="38">
        <v>6</v>
      </c>
      <c r="I65" s="39">
        <v>69000</v>
      </c>
      <c r="J65" s="40">
        <f>C65+F65+H65</f>
        <v>23</v>
      </c>
      <c r="K65" s="39">
        <f>D65+G65+I65</f>
        <v>1907000</v>
      </c>
    </row>
    <row r="66" spans="1:11" s="4" customFormat="1" ht="23.25">
      <c r="A66" s="50"/>
      <c r="B66" s="55" t="s">
        <v>52</v>
      </c>
      <c r="C66" s="38"/>
      <c r="D66" s="39"/>
      <c r="E66" s="38"/>
      <c r="F66" s="38"/>
      <c r="G66" s="39"/>
      <c r="H66" s="38"/>
      <c r="I66" s="39"/>
      <c r="J66" s="40"/>
      <c r="K66" s="39"/>
    </row>
    <row r="67" spans="1:11" s="4" customFormat="1" ht="23.25">
      <c r="A67" s="50"/>
      <c r="B67" s="55" t="s">
        <v>9</v>
      </c>
      <c r="C67" s="38">
        <v>1</v>
      </c>
      <c r="D67" s="39">
        <v>3000</v>
      </c>
      <c r="E67" s="38"/>
      <c r="F67" s="38">
        <v>2</v>
      </c>
      <c r="G67" s="39">
        <v>13000</v>
      </c>
      <c r="H67" s="38">
        <v>2</v>
      </c>
      <c r="I67" s="39">
        <v>13000</v>
      </c>
      <c r="J67" s="40">
        <f>C67+F67+H67</f>
        <v>5</v>
      </c>
      <c r="K67" s="39">
        <f>D67+G67+I67</f>
        <v>29000</v>
      </c>
    </row>
    <row r="68" spans="1:11" s="79" customFormat="1" ht="23.25">
      <c r="A68" s="78"/>
      <c r="B68" s="52" t="s">
        <v>2</v>
      </c>
      <c r="C68" s="93">
        <f>SUM(C64:C67)</f>
        <v>15</v>
      </c>
      <c r="D68" s="94">
        <f>SUM(D64:D67)</f>
        <v>1817000</v>
      </c>
      <c r="E68" s="93"/>
      <c r="F68" s="93">
        <f aca="true" t="shared" si="7" ref="F68:K68">SUM(F64:F67)</f>
        <v>17</v>
      </c>
      <c r="G68" s="94">
        <f t="shared" si="7"/>
        <v>1477000</v>
      </c>
      <c r="H68" s="93">
        <f t="shared" si="7"/>
        <v>14</v>
      </c>
      <c r="I68" s="94">
        <f t="shared" si="7"/>
        <v>10277000</v>
      </c>
      <c r="J68" s="95">
        <f t="shared" si="7"/>
        <v>46</v>
      </c>
      <c r="K68" s="94">
        <f t="shared" si="7"/>
        <v>13571000</v>
      </c>
    </row>
    <row r="69" spans="1:11" s="4" customFormat="1" ht="23.25">
      <c r="A69" s="117" t="s">
        <v>10</v>
      </c>
      <c r="B69" s="32"/>
      <c r="C69" s="97"/>
      <c r="D69" s="98"/>
      <c r="E69" s="97"/>
      <c r="F69" s="97"/>
      <c r="G69" s="98"/>
      <c r="H69" s="97"/>
      <c r="I69" s="98"/>
      <c r="J69" s="99"/>
      <c r="K69" s="98"/>
    </row>
    <row r="70" spans="1:11" s="4" customFormat="1" ht="23.25">
      <c r="A70" s="50"/>
      <c r="B70" s="119" t="s">
        <v>31</v>
      </c>
      <c r="C70" s="38"/>
      <c r="D70" s="39"/>
      <c r="E70" s="38"/>
      <c r="F70" s="38"/>
      <c r="G70" s="39"/>
      <c r="H70" s="38"/>
      <c r="I70" s="39"/>
      <c r="J70" s="40"/>
      <c r="K70" s="39"/>
    </row>
    <row r="71" spans="1:11" s="4" customFormat="1" ht="23.25">
      <c r="A71" s="50"/>
      <c r="B71" s="37" t="s">
        <v>53</v>
      </c>
      <c r="C71" s="38">
        <v>11</v>
      </c>
      <c r="D71" s="39">
        <v>629000</v>
      </c>
      <c r="E71" s="38"/>
      <c r="F71" s="38">
        <v>12</v>
      </c>
      <c r="G71" s="39">
        <v>624000</v>
      </c>
      <c r="H71" s="38">
        <v>12</v>
      </c>
      <c r="I71" s="39">
        <v>624000</v>
      </c>
      <c r="J71" s="40">
        <f>C71+F71+H71</f>
        <v>35</v>
      </c>
      <c r="K71" s="39">
        <f>D71+G71+I71</f>
        <v>1877000</v>
      </c>
    </row>
    <row r="72" spans="1:11" s="4" customFormat="1" ht="23.25">
      <c r="A72" s="50"/>
      <c r="B72" s="37" t="s">
        <v>54</v>
      </c>
      <c r="C72" s="38">
        <v>1</v>
      </c>
      <c r="D72" s="54">
        <v>30000</v>
      </c>
      <c r="E72" s="37"/>
      <c r="F72" s="38">
        <v>2</v>
      </c>
      <c r="G72" s="54">
        <v>90000</v>
      </c>
      <c r="H72" s="38">
        <v>2</v>
      </c>
      <c r="I72" s="54">
        <v>90000</v>
      </c>
      <c r="J72" s="40">
        <f>C72+F72+H72</f>
        <v>5</v>
      </c>
      <c r="K72" s="39">
        <f>D72+G72+I72</f>
        <v>210000</v>
      </c>
    </row>
    <row r="73" spans="1:11" s="79" customFormat="1" ht="23.25">
      <c r="A73" s="78"/>
      <c r="B73" s="52" t="s">
        <v>2</v>
      </c>
      <c r="C73" s="93">
        <f>SUM(C71:C72)</f>
        <v>12</v>
      </c>
      <c r="D73" s="94">
        <f>SUM(D71:D72)</f>
        <v>659000</v>
      </c>
      <c r="E73" s="93"/>
      <c r="F73" s="93">
        <f aca="true" t="shared" si="8" ref="F73:K73">SUM(F71:F72)</f>
        <v>14</v>
      </c>
      <c r="G73" s="94">
        <f t="shared" si="8"/>
        <v>714000</v>
      </c>
      <c r="H73" s="93">
        <f t="shared" si="8"/>
        <v>14</v>
      </c>
      <c r="I73" s="94">
        <f t="shared" si="8"/>
        <v>714000</v>
      </c>
      <c r="J73" s="95">
        <f t="shared" si="8"/>
        <v>40</v>
      </c>
      <c r="K73" s="94">
        <f t="shared" si="8"/>
        <v>2087000</v>
      </c>
    </row>
    <row r="74" spans="1:11" s="4" customFormat="1" ht="23.25">
      <c r="A74" s="117" t="s">
        <v>11</v>
      </c>
      <c r="B74" s="120"/>
      <c r="C74" s="46"/>
      <c r="D74" s="48"/>
      <c r="E74" s="46"/>
      <c r="F74" s="46"/>
      <c r="G74" s="48"/>
      <c r="H74" s="46"/>
      <c r="I74" s="48"/>
      <c r="J74" s="71"/>
      <c r="K74" s="48"/>
    </row>
    <row r="75" spans="1:11" ht="23.25">
      <c r="A75" s="29"/>
      <c r="B75" s="119" t="s">
        <v>31</v>
      </c>
      <c r="C75" s="46"/>
      <c r="D75" s="48"/>
      <c r="E75" s="72"/>
      <c r="F75" s="46"/>
      <c r="G75" s="46"/>
      <c r="H75" s="46"/>
      <c r="I75" s="46"/>
      <c r="J75" s="46"/>
      <c r="K75" s="48"/>
    </row>
    <row r="76" spans="1:11" s="4" customFormat="1" ht="23.25">
      <c r="A76" s="29"/>
      <c r="B76" s="37" t="s">
        <v>78</v>
      </c>
      <c r="C76" s="28">
        <v>5</v>
      </c>
      <c r="D76" s="45">
        <v>158000</v>
      </c>
      <c r="E76" s="28"/>
      <c r="F76" s="28">
        <v>5</v>
      </c>
      <c r="G76" s="45">
        <v>158000</v>
      </c>
      <c r="H76" s="28">
        <v>5</v>
      </c>
      <c r="I76" s="45">
        <v>158000</v>
      </c>
      <c r="J76" s="99">
        <f>C76+F76+H76</f>
        <v>15</v>
      </c>
      <c r="K76" s="98">
        <f>D76+G76+I76</f>
        <v>474000</v>
      </c>
    </row>
    <row r="77" spans="1:11" s="4" customFormat="1" ht="23.25">
      <c r="A77" s="50"/>
      <c r="B77" s="76"/>
      <c r="C77" s="46"/>
      <c r="D77" s="48"/>
      <c r="E77" s="46"/>
      <c r="F77" s="46"/>
      <c r="G77" s="48"/>
      <c r="H77" s="46"/>
      <c r="I77" s="48"/>
      <c r="J77" s="71"/>
      <c r="K77" s="48"/>
    </row>
    <row r="78" spans="1:11" s="79" customFormat="1" ht="23.25">
      <c r="A78" s="78"/>
      <c r="B78" s="52" t="s">
        <v>2</v>
      </c>
      <c r="C78" s="93">
        <f>SUM(C76:C77)</f>
        <v>5</v>
      </c>
      <c r="D78" s="94">
        <f>SUM(D76:D77)</f>
        <v>158000</v>
      </c>
      <c r="E78" s="93"/>
      <c r="F78" s="93">
        <f aca="true" t="shared" si="9" ref="F78:K78">SUM(F76:F77)</f>
        <v>5</v>
      </c>
      <c r="G78" s="94">
        <f t="shared" si="9"/>
        <v>158000</v>
      </c>
      <c r="H78" s="93">
        <f t="shared" si="9"/>
        <v>5</v>
      </c>
      <c r="I78" s="94">
        <f t="shared" si="9"/>
        <v>158000</v>
      </c>
      <c r="J78" s="95">
        <f t="shared" si="9"/>
        <v>15</v>
      </c>
      <c r="K78" s="94">
        <f t="shared" si="9"/>
        <v>474000</v>
      </c>
    </row>
    <row r="79" spans="1:11" s="4" customFormat="1" ht="23.25">
      <c r="A79" s="117" t="s">
        <v>12</v>
      </c>
      <c r="B79" s="117"/>
      <c r="C79" s="41"/>
      <c r="D79" s="42"/>
      <c r="E79" s="41"/>
      <c r="F79" s="41"/>
      <c r="G79" s="42"/>
      <c r="H79" s="41"/>
      <c r="I79" s="42"/>
      <c r="J79" s="77"/>
      <c r="K79" s="42"/>
    </row>
    <row r="80" spans="1:11" s="4" customFormat="1" ht="23.25">
      <c r="A80" s="50"/>
      <c r="B80" s="119" t="s">
        <v>31</v>
      </c>
      <c r="C80" s="38"/>
      <c r="D80" s="39"/>
      <c r="E80" s="38"/>
      <c r="F80" s="38"/>
      <c r="G80" s="39"/>
      <c r="H80" s="38"/>
      <c r="I80" s="39"/>
      <c r="J80" s="40"/>
      <c r="K80" s="39"/>
    </row>
    <row r="81" spans="1:11" s="4" customFormat="1" ht="23.25">
      <c r="A81" s="50"/>
      <c r="B81" s="37" t="s">
        <v>25</v>
      </c>
      <c r="C81" s="38"/>
      <c r="D81" s="54"/>
      <c r="E81" s="37"/>
      <c r="F81" s="38"/>
      <c r="G81" s="54"/>
      <c r="H81" s="38"/>
      <c r="I81" s="54"/>
      <c r="J81" s="40"/>
      <c r="K81" s="39"/>
    </row>
    <row r="82" spans="1:11" s="4" customFormat="1" ht="23.25">
      <c r="A82" s="29"/>
      <c r="B82" s="37" t="s">
        <v>13</v>
      </c>
      <c r="C82" s="38">
        <v>6</v>
      </c>
      <c r="D82" s="39">
        <v>1285000</v>
      </c>
      <c r="E82" s="38"/>
      <c r="F82" s="38">
        <v>5</v>
      </c>
      <c r="G82" s="39">
        <v>1671000</v>
      </c>
      <c r="H82" s="38">
        <v>6</v>
      </c>
      <c r="I82" s="39">
        <v>968000</v>
      </c>
      <c r="J82" s="40">
        <f>C82+F82+H82</f>
        <v>17</v>
      </c>
      <c r="K82" s="39">
        <f>D82+G82+I82</f>
        <v>3924000</v>
      </c>
    </row>
    <row r="83" spans="1:11" s="4" customFormat="1" ht="23.25">
      <c r="A83" s="29"/>
      <c r="B83" s="37" t="s">
        <v>26</v>
      </c>
      <c r="C83" s="38">
        <v>1</v>
      </c>
      <c r="D83" s="39">
        <v>30000</v>
      </c>
      <c r="E83" s="38"/>
      <c r="F83" s="38">
        <v>1</v>
      </c>
      <c r="G83" s="39">
        <v>30000</v>
      </c>
      <c r="H83" s="38">
        <v>0</v>
      </c>
      <c r="I83" s="39">
        <v>0</v>
      </c>
      <c r="J83" s="40">
        <f>C83+F83+H83</f>
        <v>2</v>
      </c>
      <c r="K83" s="39">
        <f>D83+G83+I83</f>
        <v>60000</v>
      </c>
    </row>
    <row r="84" spans="1:11" s="4" customFormat="1" ht="23.25">
      <c r="A84" s="29"/>
      <c r="B84" s="72" t="s">
        <v>27</v>
      </c>
      <c r="C84" s="46"/>
      <c r="D84" s="48"/>
      <c r="E84" s="46"/>
      <c r="F84" s="46"/>
      <c r="G84" s="48"/>
      <c r="H84" s="46"/>
      <c r="I84" s="48"/>
      <c r="J84" s="40"/>
      <c r="K84" s="39"/>
    </row>
    <row r="85" spans="1:11" s="4" customFormat="1" ht="23.25">
      <c r="A85" s="29"/>
      <c r="B85" s="90" t="s">
        <v>14</v>
      </c>
      <c r="C85" s="46">
        <v>2</v>
      </c>
      <c r="D85" s="48">
        <v>110000</v>
      </c>
      <c r="E85" s="46"/>
      <c r="F85" s="46">
        <v>0</v>
      </c>
      <c r="G85" s="48">
        <v>0</v>
      </c>
      <c r="H85" s="46">
        <v>0</v>
      </c>
      <c r="I85" s="48">
        <v>0</v>
      </c>
      <c r="J85" s="40">
        <f>C85+F85+H85</f>
        <v>2</v>
      </c>
      <c r="K85" s="39">
        <f>D85+G85+I85</f>
        <v>110000</v>
      </c>
    </row>
    <row r="86" spans="1:11" s="79" customFormat="1" ht="23.25">
      <c r="A86" s="78"/>
      <c r="B86" s="52" t="s">
        <v>2</v>
      </c>
      <c r="C86" s="93">
        <f>SUM(C82:C85)</f>
        <v>9</v>
      </c>
      <c r="D86" s="94">
        <f>SUM(D82:D85)</f>
        <v>1425000</v>
      </c>
      <c r="E86" s="93"/>
      <c r="F86" s="93">
        <f aca="true" t="shared" si="10" ref="F86:K86">SUM(F82:F85)</f>
        <v>6</v>
      </c>
      <c r="G86" s="94">
        <f t="shared" si="10"/>
        <v>1701000</v>
      </c>
      <c r="H86" s="93">
        <f t="shared" si="10"/>
        <v>6</v>
      </c>
      <c r="I86" s="94">
        <f t="shared" si="10"/>
        <v>968000</v>
      </c>
      <c r="J86" s="95">
        <f t="shared" si="10"/>
        <v>21</v>
      </c>
      <c r="K86" s="94">
        <f t="shared" si="10"/>
        <v>4094000</v>
      </c>
    </row>
    <row r="87" spans="1:11" s="4" customFormat="1" ht="23.25">
      <c r="A87" s="117" t="s">
        <v>15</v>
      </c>
      <c r="B87" s="117"/>
      <c r="C87" s="38"/>
      <c r="D87" s="39"/>
      <c r="E87" s="38"/>
      <c r="F87" s="38"/>
      <c r="G87" s="39"/>
      <c r="H87" s="38"/>
      <c r="I87" s="39"/>
      <c r="J87" s="40"/>
      <c r="K87" s="39"/>
    </row>
    <row r="88" spans="1:11" s="4" customFormat="1" ht="23.25">
      <c r="A88" s="50"/>
      <c r="B88" s="119" t="s">
        <v>31</v>
      </c>
      <c r="C88" s="38"/>
      <c r="D88" s="39"/>
      <c r="E88" s="38"/>
      <c r="F88" s="38"/>
      <c r="G88" s="39"/>
      <c r="H88" s="38"/>
      <c r="I88" s="39"/>
      <c r="J88" s="40"/>
      <c r="K88" s="39"/>
    </row>
    <row r="89" spans="1:11" s="4" customFormat="1" ht="23.25">
      <c r="A89" s="50"/>
      <c r="B89" s="37" t="s">
        <v>28</v>
      </c>
      <c r="C89" s="38"/>
      <c r="D89" s="54"/>
      <c r="E89" s="37"/>
      <c r="F89" s="38"/>
      <c r="G89" s="54"/>
      <c r="H89" s="38"/>
      <c r="I89" s="54"/>
      <c r="J89" s="40"/>
      <c r="K89" s="39"/>
    </row>
    <row r="90" spans="1:11" s="4" customFormat="1" ht="23.25">
      <c r="A90" s="29"/>
      <c r="B90" s="37" t="s">
        <v>16</v>
      </c>
      <c r="C90" s="38">
        <v>4</v>
      </c>
      <c r="D90" s="39">
        <v>90000</v>
      </c>
      <c r="E90" s="38"/>
      <c r="F90" s="38">
        <v>3</v>
      </c>
      <c r="G90" s="39">
        <v>80000</v>
      </c>
      <c r="H90" s="38">
        <v>4</v>
      </c>
      <c r="I90" s="39">
        <v>90000</v>
      </c>
      <c r="J90" s="40">
        <f>C90+F90+H90</f>
        <v>11</v>
      </c>
      <c r="K90" s="39">
        <f>D90+G90+I90</f>
        <v>260000</v>
      </c>
    </row>
    <row r="91" spans="1:11" s="4" customFormat="1" ht="23.25">
      <c r="A91" s="29"/>
      <c r="B91" s="37" t="s">
        <v>55</v>
      </c>
      <c r="C91" s="38">
        <v>13</v>
      </c>
      <c r="D91" s="39">
        <v>4675000</v>
      </c>
      <c r="E91" s="38"/>
      <c r="F91" s="38">
        <v>11</v>
      </c>
      <c r="G91" s="39">
        <v>445000</v>
      </c>
      <c r="H91" s="38">
        <v>9</v>
      </c>
      <c r="I91" s="39">
        <v>375000</v>
      </c>
      <c r="J91" s="40">
        <f>C91+F91+H91</f>
        <v>33</v>
      </c>
      <c r="K91" s="39">
        <f>D91+G91+I91</f>
        <v>5495000</v>
      </c>
    </row>
    <row r="92" spans="1:11" s="79" customFormat="1" ht="23.25">
      <c r="A92" s="78"/>
      <c r="B92" s="52" t="s">
        <v>2</v>
      </c>
      <c r="C92" s="93">
        <f>SUM(C90:C91)</f>
        <v>17</v>
      </c>
      <c r="D92" s="94">
        <f>SUM(D90:D91)</f>
        <v>4765000</v>
      </c>
      <c r="E92" s="93"/>
      <c r="F92" s="93">
        <f aca="true" t="shared" si="11" ref="F92:K92">SUM(F90:F91)</f>
        <v>14</v>
      </c>
      <c r="G92" s="94">
        <f t="shared" si="11"/>
        <v>525000</v>
      </c>
      <c r="H92" s="93">
        <f t="shared" si="11"/>
        <v>13</v>
      </c>
      <c r="I92" s="94">
        <f t="shared" si="11"/>
        <v>465000</v>
      </c>
      <c r="J92" s="95">
        <f t="shared" si="11"/>
        <v>44</v>
      </c>
      <c r="K92" s="94">
        <f t="shared" si="11"/>
        <v>5755000</v>
      </c>
    </row>
    <row r="93" spans="1:11" s="4" customFormat="1" ht="23.25">
      <c r="A93" s="117" t="s">
        <v>48</v>
      </c>
      <c r="B93" s="117"/>
      <c r="C93" s="38"/>
      <c r="D93" s="39"/>
      <c r="E93" s="38"/>
      <c r="F93" s="38"/>
      <c r="G93" s="39"/>
      <c r="H93" s="38"/>
      <c r="I93" s="39"/>
      <c r="J93" s="40"/>
      <c r="K93" s="39"/>
    </row>
    <row r="94" spans="1:11" s="4" customFormat="1" ht="23.25">
      <c r="A94" s="50"/>
      <c r="B94" s="119" t="s">
        <v>31</v>
      </c>
      <c r="C94" s="38"/>
      <c r="D94" s="39"/>
      <c r="E94" s="38"/>
      <c r="F94" s="38"/>
      <c r="G94" s="39"/>
      <c r="H94" s="38"/>
      <c r="I94" s="39"/>
      <c r="J94" s="40"/>
      <c r="K94" s="39"/>
    </row>
    <row r="95" spans="1:11" s="4" customFormat="1" ht="23.25">
      <c r="A95" s="50"/>
      <c r="B95" s="37" t="s">
        <v>49</v>
      </c>
      <c r="C95" s="38">
        <v>12</v>
      </c>
      <c r="D95" s="54">
        <v>461000</v>
      </c>
      <c r="E95" s="37"/>
      <c r="F95" s="38">
        <v>11</v>
      </c>
      <c r="G95" s="54">
        <v>539000</v>
      </c>
      <c r="H95" s="38">
        <v>10</v>
      </c>
      <c r="I95" s="54">
        <v>530000</v>
      </c>
      <c r="J95" s="40">
        <f>C95+F95+H95</f>
        <v>33</v>
      </c>
      <c r="K95" s="39">
        <f>D95+G95+I95</f>
        <v>1530000</v>
      </c>
    </row>
    <row r="96" spans="1:11" s="83" customFormat="1" ht="23.25">
      <c r="A96" s="78"/>
      <c r="B96" s="52" t="s">
        <v>2</v>
      </c>
      <c r="C96" s="93">
        <f>SUM(C95:C95)</f>
        <v>12</v>
      </c>
      <c r="D96" s="100">
        <f>SUM(D95:D95)</f>
        <v>461000</v>
      </c>
      <c r="E96" s="23"/>
      <c r="F96" s="93">
        <f aca="true" t="shared" si="12" ref="F96:K96">SUM(F95:F95)</f>
        <v>11</v>
      </c>
      <c r="G96" s="100">
        <f t="shared" si="12"/>
        <v>539000</v>
      </c>
      <c r="H96" s="93">
        <f t="shared" si="12"/>
        <v>10</v>
      </c>
      <c r="I96" s="100">
        <f t="shared" si="12"/>
        <v>530000</v>
      </c>
      <c r="J96" s="95">
        <f t="shared" si="12"/>
        <v>33</v>
      </c>
      <c r="K96" s="94">
        <f t="shared" si="12"/>
        <v>1530000</v>
      </c>
    </row>
    <row r="97" spans="1:11" s="79" customFormat="1" ht="24" thickBot="1">
      <c r="A97" s="81"/>
      <c r="B97" s="82" t="s">
        <v>33</v>
      </c>
      <c r="C97" s="122">
        <f>C18+C26+C37+C45+C52+C61+C68+C73+C78+C86+C92+C96</f>
        <v>291</v>
      </c>
      <c r="D97" s="101">
        <f>D18+D26+D37+D45+D52+D61+D68+D73+D78+D86+D92+D96</f>
        <v>81053004</v>
      </c>
      <c r="E97" s="102"/>
      <c r="F97" s="105">
        <f>F18+F26+F37+F45+F52+F61+F68+F73+F78+F86+F92+F96</f>
        <v>251</v>
      </c>
      <c r="G97" s="101">
        <f>G18+G26+G37+G45+G52+G61+G68+G73+G78+G86+G92+G96</f>
        <v>71224754</v>
      </c>
      <c r="H97" s="104">
        <f>H18+H26+H37+H45+H52+H61+H68+H73+H78+H86+H92+H96</f>
        <v>216</v>
      </c>
      <c r="I97" s="101">
        <f>I18+I26+I37+I45+I52+I61+I68+I73+I78+I86+I92+I96</f>
        <v>79167704</v>
      </c>
      <c r="J97" s="103">
        <f>H97+F97+C97</f>
        <v>758</v>
      </c>
      <c r="K97" s="101">
        <f>I97+G97+D97</f>
        <v>231445462</v>
      </c>
    </row>
    <row r="98" spans="1:11" ht="24" thickTop="1">
      <c r="A98" s="21"/>
      <c r="B98" s="21"/>
      <c r="C98" s="56"/>
      <c r="D98" s="25"/>
      <c r="E98" s="21"/>
      <c r="F98" s="24"/>
      <c r="G98" s="25"/>
      <c r="H98" s="24"/>
      <c r="I98" s="25"/>
      <c r="J98" s="26"/>
      <c r="K98" s="27"/>
    </row>
    <row r="99" spans="1:11" ht="23.25">
      <c r="A99" s="21"/>
      <c r="B99" s="21"/>
      <c r="C99" s="56"/>
      <c r="D99" s="25"/>
      <c r="E99" s="21"/>
      <c r="F99" s="24"/>
      <c r="G99" s="25"/>
      <c r="H99" s="24"/>
      <c r="I99" s="25"/>
      <c r="J99" s="26"/>
      <c r="K99" s="27"/>
    </row>
    <row r="100" spans="1:11" ht="23.25">
      <c r="A100" s="21"/>
      <c r="B100" s="21"/>
      <c r="C100" s="56"/>
      <c r="D100" s="25"/>
      <c r="E100" s="21"/>
      <c r="F100" s="24"/>
      <c r="G100" s="25"/>
      <c r="H100" s="24"/>
      <c r="I100" s="25"/>
      <c r="J100" s="26"/>
      <c r="K100" s="27"/>
    </row>
    <row r="101" spans="1:11" ht="23.25">
      <c r="A101" s="21"/>
      <c r="B101" s="21"/>
      <c r="C101" s="56"/>
      <c r="D101" s="25"/>
      <c r="E101" s="21"/>
      <c r="F101" s="24"/>
      <c r="G101" s="25"/>
      <c r="H101" s="24"/>
      <c r="I101" s="25"/>
      <c r="J101" s="26"/>
      <c r="K101" s="27"/>
    </row>
    <row r="102" spans="1:11" ht="23.25">
      <c r="A102" s="21"/>
      <c r="B102" s="21"/>
      <c r="C102" s="56"/>
      <c r="D102" s="25"/>
      <c r="E102" s="21"/>
      <c r="F102" s="24"/>
      <c r="G102" s="25"/>
      <c r="H102" s="24"/>
      <c r="I102" s="25"/>
      <c r="J102" s="26"/>
      <c r="K102" s="27"/>
    </row>
    <row r="103" spans="1:11" ht="23.25">
      <c r="A103" s="21"/>
      <c r="B103" s="21"/>
      <c r="C103" s="56"/>
      <c r="D103" s="25"/>
      <c r="E103" s="21"/>
      <c r="F103" s="24"/>
      <c r="G103" s="25"/>
      <c r="H103" s="24"/>
      <c r="I103" s="25"/>
      <c r="J103" s="26"/>
      <c r="K103" s="27"/>
    </row>
    <row r="104" spans="1:11" ht="23.25">
      <c r="A104" s="21"/>
      <c r="B104" s="21"/>
      <c r="C104" s="24"/>
      <c r="D104" s="25"/>
      <c r="E104" s="21"/>
      <c r="F104" s="24"/>
      <c r="G104" s="25"/>
      <c r="H104" s="24"/>
      <c r="I104" s="25"/>
      <c r="J104" s="26"/>
      <c r="K104" s="27"/>
    </row>
    <row r="105" spans="1:11" s="4" customFormat="1" ht="23.25">
      <c r="A105" s="21"/>
      <c r="B105" s="21"/>
      <c r="C105" s="24"/>
      <c r="D105" s="25"/>
      <c r="E105" s="21"/>
      <c r="F105" s="24"/>
      <c r="G105" s="25"/>
      <c r="H105" s="24"/>
      <c r="I105" s="25"/>
      <c r="J105" s="26"/>
      <c r="K105" s="27"/>
    </row>
    <row r="106" spans="1:11" s="4" customFormat="1" ht="23.25">
      <c r="A106" s="1"/>
      <c r="B106" s="1"/>
      <c r="C106" s="2"/>
      <c r="D106" s="6"/>
      <c r="E106" s="1"/>
      <c r="F106" s="2"/>
      <c r="G106" s="25"/>
      <c r="H106" s="24"/>
      <c r="I106" s="25"/>
      <c r="J106" s="26"/>
      <c r="K106" s="27"/>
    </row>
    <row r="107" spans="1:11" s="4" customFormat="1" ht="23.25">
      <c r="A107" s="1"/>
      <c r="B107" s="1"/>
      <c r="C107" s="2"/>
      <c r="D107" s="6"/>
      <c r="E107" s="1"/>
      <c r="F107" s="2"/>
      <c r="G107" s="25"/>
      <c r="H107" s="24"/>
      <c r="I107" s="25"/>
      <c r="J107" s="26"/>
      <c r="K107" s="27"/>
    </row>
    <row r="108" spans="1:11" s="4" customFormat="1" ht="23.25">
      <c r="A108" s="1"/>
      <c r="B108" s="1"/>
      <c r="C108" s="2"/>
      <c r="D108" s="6"/>
      <c r="E108" s="1"/>
      <c r="F108" s="2"/>
      <c r="G108" s="25"/>
      <c r="H108" s="24"/>
      <c r="I108" s="25"/>
      <c r="J108" s="26"/>
      <c r="K108" s="27"/>
    </row>
    <row r="109" spans="1:11" s="4" customFormat="1" ht="23.25">
      <c r="A109" s="1"/>
      <c r="B109" s="1"/>
      <c r="C109" s="2"/>
      <c r="D109" s="6"/>
      <c r="E109" s="1"/>
      <c r="F109" s="2"/>
      <c r="G109" s="25"/>
      <c r="H109" s="24"/>
      <c r="I109" s="25"/>
      <c r="J109" s="26"/>
      <c r="K109" s="27"/>
    </row>
    <row r="110" spans="1:11" s="4" customFormat="1" ht="23.25">
      <c r="A110" s="1"/>
      <c r="B110" s="1"/>
      <c r="C110" s="2"/>
      <c r="D110" s="6"/>
      <c r="E110" s="1"/>
      <c r="F110" s="2"/>
      <c r="G110" s="25"/>
      <c r="H110" s="24"/>
      <c r="I110" s="25"/>
      <c r="J110" s="26"/>
      <c r="K110" s="27"/>
    </row>
    <row r="111" spans="1:11" s="4" customFormat="1" ht="23.25">
      <c r="A111" s="1"/>
      <c r="B111" s="1"/>
      <c r="C111" s="2"/>
      <c r="D111" s="6"/>
      <c r="E111" s="1"/>
      <c r="F111" s="2"/>
      <c r="G111" s="25"/>
      <c r="H111" s="24"/>
      <c r="I111" s="25"/>
      <c r="J111" s="26"/>
      <c r="K111" s="27"/>
    </row>
    <row r="112" spans="1:11" s="4" customFormat="1" ht="23.25">
      <c r="A112" s="1"/>
      <c r="B112" s="1"/>
      <c r="C112" s="2"/>
      <c r="D112" s="6"/>
      <c r="E112" s="1"/>
      <c r="F112" s="2"/>
      <c r="G112" s="25"/>
      <c r="H112" s="24"/>
      <c r="I112" s="25"/>
      <c r="J112" s="26"/>
      <c r="K112" s="27"/>
    </row>
    <row r="113" spans="1:11" s="4" customFormat="1" ht="23.25">
      <c r="A113" s="1"/>
      <c r="B113" s="1"/>
      <c r="C113" s="2"/>
      <c r="D113" s="6"/>
      <c r="E113" s="1"/>
      <c r="F113" s="2"/>
      <c r="G113" s="25"/>
      <c r="H113" s="24"/>
      <c r="I113" s="25"/>
      <c r="J113" s="26"/>
      <c r="K113" s="27"/>
    </row>
    <row r="114" spans="1:256" s="4" customFormat="1" ht="23.25">
      <c r="A114" s="1"/>
      <c r="B114" s="1"/>
      <c r="C114" s="2"/>
      <c r="D114" s="6"/>
      <c r="E114" s="1"/>
      <c r="F114" s="2"/>
      <c r="G114" s="25"/>
      <c r="H114" s="24"/>
      <c r="I114" s="25"/>
      <c r="J114" s="26"/>
      <c r="K114" s="2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4" customFormat="1" ht="23.25">
      <c r="A115" s="1"/>
      <c r="B115" s="1"/>
      <c r="C115" s="2"/>
      <c r="D115" s="6"/>
      <c r="E115" s="1"/>
      <c r="F115" s="2"/>
      <c r="G115" s="25"/>
      <c r="H115" s="24"/>
      <c r="I115" s="25"/>
      <c r="J115" s="26"/>
      <c r="K115" s="2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4" customFormat="1" ht="23.25">
      <c r="A116" s="1"/>
      <c r="B116" s="1"/>
      <c r="C116" s="2"/>
      <c r="D116" s="6"/>
      <c r="E116" s="1"/>
      <c r="F116" s="2"/>
      <c r="G116" s="25"/>
      <c r="H116" s="24"/>
      <c r="I116" s="25"/>
      <c r="J116" s="21"/>
      <c r="K116" s="2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4" customFormat="1" ht="23.25">
      <c r="A117" s="1"/>
      <c r="B117" s="1"/>
      <c r="C117" s="2"/>
      <c r="D117" s="6"/>
      <c r="E117" s="1"/>
      <c r="F117" s="2"/>
      <c r="G117" s="25"/>
      <c r="H117" s="24"/>
      <c r="I117" s="25"/>
      <c r="J117" s="21"/>
      <c r="K117" s="2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4" customFormat="1" ht="23.25">
      <c r="A118" s="1"/>
      <c r="B118" s="1"/>
      <c r="C118" s="2"/>
      <c r="D118" s="6"/>
      <c r="E118" s="1"/>
      <c r="F118" s="2"/>
      <c r="G118" s="25"/>
      <c r="H118" s="24"/>
      <c r="I118" s="25"/>
      <c r="J118" s="21"/>
      <c r="K118" s="2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4" customFormat="1" ht="23.25">
      <c r="A119" s="1"/>
      <c r="B119" s="1"/>
      <c r="C119" s="2"/>
      <c r="D119" s="6"/>
      <c r="E119" s="1"/>
      <c r="F119" s="2"/>
      <c r="G119" s="25"/>
      <c r="H119" s="24"/>
      <c r="I119" s="25"/>
      <c r="J119" s="21"/>
      <c r="K119" s="2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4" customFormat="1" ht="23.25">
      <c r="A120" s="1"/>
      <c r="B120" s="1"/>
      <c r="C120" s="2"/>
      <c r="D120" s="6"/>
      <c r="E120" s="1"/>
      <c r="F120" s="2"/>
      <c r="G120" s="25"/>
      <c r="H120" s="24"/>
      <c r="I120" s="25"/>
      <c r="J120" s="21"/>
      <c r="K120" s="2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4" customFormat="1" ht="23.25">
      <c r="A121" s="1"/>
      <c r="B121" s="1"/>
      <c r="C121" s="2"/>
      <c r="D121" s="6"/>
      <c r="E121" s="1"/>
      <c r="F121" s="2"/>
      <c r="G121" s="25"/>
      <c r="H121" s="24"/>
      <c r="I121" s="25"/>
      <c r="J121" s="21"/>
      <c r="K121" s="2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4" customFormat="1" ht="23.25">
      <c r="A122" s="1"/>
      <c r="B122" s="1"/>
      <c r="C122" s="2"/>
      <c r="D122" s="6"/>
      <c r="E122" s="1"/>
      <c r="F122" s="2"/>
      <c r="G122" s="25"/>
      <c r="H122" s="24"/>
      <c r="I122" s="25"/>
      <c r="J122" s="21"/>
      <c r="K122" s="2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4" customFormat="1" ht="23.25">
      <c r="A123" s="1"/>
      <c r="B123" s="1"/>
      <c r="C123" s="2"/>
      <c r="D123" s="6"/>
      <c r="E123" s="1"/>
      <c r="F123" s="2"/>
      <c r="G123" s="25"/>
      <c r="H123" s="24"/>
      <c r="I123" s="25"/>
      <c r="J123" s="21"/>
      <c r="K123" s="2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4" customFormat="1" ht="23.25">
      <c r="A124" s="1"/>
      <c r="B124" s="1"/>
      <c r="C124" s="2"/>
      <c r="D124" s="6"/>
      <c r="E124" s="1"/>
      <c r="F124" s="2"/>
      <c r="G124" s="25"/>
      <c r="H124" s="24"/>
      <c r="I124" s="25"/>
      <c r="J124" s="21"/>
      <c r="K124" s="2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4" customFormat="1" ht="23.25">
      <c r="A125" s="1"/>
      <c r="B125" s="1"/>
      <c r="C125" s="2"/>
      <c r="D125" s="6"/>
      <c r="E125" s="1"/>
      <c r="F125" s="2"/>
      <c r="G125" s="25"/>
      <c r="H125" s="24"/>
      <c r="I125" s="25"/>
      <c r="J125" s="21"/>
      <c r="K125" s="2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4" customFormat="1" ht="23.25">
      <c r="A126" s="1"/>
      <c r="B126" s="1"/>
      <c r="C126" s="2"/>
      <c r="D126" s="6"/>
      <c r="E126" s="1"/>
      <c r="F126" s="2"/>
      <c r="G126" s="25"/>
      <c r="H126" s="24"/>
      <c r="I126" s="25"/>
      <c r="J126" s="21"/>
      <c r="K126" s="2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4" customFormat="1" ht="23.25">
      <c r="A127" s="1"/>
      <c r="B127" s="1"/>
      <c r="C127" s="2"/>
      <c r="D127" s="6"/>
      <c r="E127" s="1"/>
      <c r="F127" s="2"/>
      <c r="G127" s="25"/>
      <c r="H127" s="24"/>
      <c r="I127" s="25"/>
      <c r="J127" s="21"/>
      <c r="K127" s="2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4" customFormat="1" ht="23.25">
      <c r="A128" s="1"/>
      <c r="B128" s="1"/>
      <c r="C128" s="2"/>
      <c r="D128" s="6"/>
      <c r="E128" s="1"/>
      <c r="F128" s="2"/>
      <c r="G128" s="25"/>
      <c r="H128" s="24"/>
      <c r="I128" s="25"/>
      <c r="J128" s="21"/>
      <c r="K128" s="2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4" customFormat="1" ht="23.25">
      <c r="A129" s="1"/>
      <c r="B129" s="1"/>
      <c r="C129" s="2"/>
      <c r="D129" s="6"/>
      <c r="E129" s="1"/>
      <c r="F129" s="2"/>
      <c r="G129" s="25"/>
      <c r="H129" s="24"/>
      <c r="I129" s="25"/>
      <c r="J129" s="21"/>
      <c r="K129" s="2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4" customFormat="1" ht="23.25">
      <c r="A130" s="1"/>
      <c r="B130" s="1"/>
      <c r="C130" s="2"/>
      <c r="D130" s="6"/>
      <c r="E130" s="1"/>
      <c r="F130" s="2"/>
      <c r="G130" s="25"/>
      <c r="H130" s="24"/>
      <c r="I130" s="25"/>
      <c r="J130" s="21"/>
      <c r="K130" s="2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4" customFormat="1" ht="23.25">
      <c r="A131" s="1"/>
      <c r="B131" s="1"/>
      <c r="C131" s="2"/>
      <c r="D131" s="6"/>
      <c r="E131" s="1"/>
      <c r="F131" s="2"/>
      <c r="G131" s="25"/>
      <c r="H131" s="24"/>
      <c r="I131" s="25"/>
      <c r="J131" s="21"/>
      <c r="K131" s="2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4" customFormat="1" ht="23.25">
      <c r="A132" s="1"/>
      <c r="B132" s="1"/>
      <c r="C132" s="2"/>
      <c r="D132" s="6"/>
      <c r="E132" s="1"/>
      <c r="F132" s="2"/>
      <c r="G132" s="25"/>
      <c r="H132" s="24"/>
      <c r="I132" s="25"/>
      <c r="J132" s="21"/>
      <c r="K132" s="2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4" customFormat="1" ht="23.25">
      <c r="A133" s="1"/>
      <c r="B133" s="1"/>
      <c r="C133" s="2"/>
      <c r="D133" s="6"/>
      <c r="E133" s="1"/>
      <c r="F133" s="2"/>
      <c r="G133" s="25"/>
      <c r="H133" s="24"/>
      <c r="I133" s="25"/>
      <c r="J133" s="21"/>
      <c r="K133" s="2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7:11" ht="23.25">
      <c r="G134" s="25"/>
      <c r="H134" s="24"/>
      <c r="I134" s="25"/>
      <c r="J134" s="21"/>
      <c r="K134" s="25"/>
    </row>
    <row r="135" spans="7:11" ht="23.25">
      <c r="G135" s="25"/>
      <c r="H135" s="24"/>
      <c r="I135" s="25"/>
      <c r="J135" s="21"/>
      <c r="K135" s="25"/>
    </row>
    <row r="136" spans="7:11" ht="23.25">
      <c r="G136" s="25"/>
      <c r="H136" s="24"/>
      <c r="I136" s="25"/>
      <c r="J136" s="21"/>
      <c r="K136" s="25"/>
    </row>
    <row r="186" spans="1:11" ht="23.25">
      <c r="A186" s="4"/>
      <c r="B186" s="4"/>
      <c r="C186" s="3"/>
      <c r="D186" s="5"/>
      <c r="E186" s="4"/>
      <c r="F186" s="3"/>
      <c r="G186" s="5"/>
      <c r="H186" s="3"/>
      <c r="I186" s="5"/>
      <c r="J186" s="4"/>
      <c r="K186" s="5"/>
    </row>
    <row r="187" spans="1:11" ht="23.25">
      <c r="A187" s="4"/>
      <c r="B187" s="4"/>
      <c r="C187" s="3"/>
      <c r="D187" s="5"/>
      <c r="E187" s="4"/>
      <c r="F187" s="3"/>
      <c r="G187" s="5"/>
      <c r="H187" s="3"/>
      <c r="I187" s="5"/>
      <c r="J187" s="4"/>
      <c r="K187" s="5"/>
    </row>
    <row r="188" spans="1:11" ht="23.25">
      <c r="A188" s="4"/>
      <c r="B188" s="4"/>
      <c r="C188" s="3"/>
      <c r="D188" s="5"/>
      <c r="E188" s="4"/>
      <c r="F188" s="3"/>
      <c r="G188" s="5"/>
      <c r="H188" s="3"/>
      <c r="I188" s="5"/>
      <c r="J188" s="4"/>
      <c r="K188" s="5"/>
    </row>
    <row r="189" spans="1:11" ht="23.25">
      <c r="A189" s="4"/>
      <c r="B189" s="4"/>
      <c r="C189" s="3"/>
      <c r="D189" s="5"/>
      <c r="E189" s="4"/>
      <c r="F189" s="3"/>
      <c r="G189" s="5"/>
      <c r="H189" s="3"/>
      <c r="I189" s="5"/>
      <c r="J189" s="4"/>
      <c r="K189" s="5"/>
    </row>
    <row r="190" spans="1:11" ht="23.25">
      <c r="A190" s="4"/>
      <c r="B190" s="4"/>
      <c r="C190" s="3"/>
      <c r="D190" s="5"/>
      <c r="E190" s="4"/>
      <c r="F190" s="3"/>
      <c r="G190" s="5"/>
      <c r="H190" s="3"/>
      <c r="I190" s="5"/>
      <c r="J190" s="4"/>
      <c r="K190" s="5"/>
    </row>
    <row r="191" spans="1:11" ht="23.25">
      <c r="A191" s="4"/>
      <c r="B191" s="4"/>
      <c r="C191" s="3"/>
      <c r="D191" s="5"/>
      <c r="E191" s="4"/>
      <c r="F191" s="3"/>
      <c r="G191" s="5"/>
      <c r="H191" s="3"/>
      <c r="I191" s="5"/>
      <c r="J191" s="4"/>
      <c r="K191" s="5"/>
    </row>
    <row r="192" spans="1:11" ht="23.25">
      <c r="A192" s="4"/>
      <c r="B192" s="4"/>
      <c r="C192" s="3"/>
      <c r="D192" s="5"/>
      <c r="E192" s="4"/>
      <c r="F192" s="3"/>
      <c r="G192" s="5"/>
      <c r="H192" s="3"/>
      <c r="I192" s="5"/>
      <c r="J192" s="4"/>
      <c r="K192" s="5"/>
    </row>
    <row r="193" spans="1:11" ht="23.25">
      <c r="A193" s="4"/>
      <c r="B193" s="4"/>
      <c r="C193" s="3"/>
      <c r="D193" s="5"/>
      <c r="E193" s="4"/>
      <c r="F193" s="3"/>
      <c r="G193" s="5"/>
      <c r="H193" s="3"/>
      <c r="I193" s="5"/>
      <c r="J193" s="4"/>
      <c r="K193" s="5"/>
    </row>
    <row r="194" spans="1:11" ht="23.25">
      <c r="A194" s="4"/>
      <c r="B194" s="4"/>
      <c r="C194" s="3"/>
      <c r="D194" s="5"/>
      <c r="E194" s="4"/>
      <c r="F194" s="3"/>
      <c r="G194" s="5"/>
      <c r="H194" s="3"/>
      <c r="I194" s="5"/>
      <c r="J194" s="4"/>
      <c r="K194" s="5"/>
    </row>
    <row r="195" spans="1:11" ht="23.25">
      <c r="A195" s="4"/>
      <c r="B195" s="4"/>
      <c r="C195" s="3"/>
      <c r="D195" s="5"/>
      <c r="E195" s="4"/>
      <c r="F195" s="3"/>
      <c r="G195" s="5"/>
      <c r="H195" s="3"/>
      <c r="I195" s="5"/>
      <c r="J195" s="4"/>
      <c r="K195" s="5"/>
    </row>
    <row r="196" spans="1:11" ht="23.25">
      <c r="A196" s="4"/>
      <c r="B196" s="4"/>
      <c r="C196" s="3"/>
      <c r="D196" s="5"/>
      <c r="E196" s="4"/>
      <c r="F196" s="3"/>
      <c r="G196" s="5"/>
      <c r="H196" s="3"/>
      <c r="I196" s="5"/>
      <c r="J196" s="4"/>
      <c r="K196" s="5"/>
    </row>
    <row r="197" spans="1:11" ht="23.25">
      <c r="A197" s="4"/>
      <c r="B197" s="4"/>
      <c r="C197" s="3"/>
      <c r="D197" s="5"/>
      <c r="E197" s="4"/>
      <c r="F197" s="3"/>
      <c r="G197" s="5"/>
      <c r="H197" s="3"/>
      <c r="I197" s="5"/>
      <c r="J197" s="4"/>
      <c r="K197" s="5"/>
    </row>
    <row r="198" spans="1:11" ht="23.25">
      <c r="A198" s="4"/>
      <c r="B198" s="4"/>
      <c r="C198" s="3"/>
      <c r="D198" s="5"/>
      <c r="E198" s="4"/>
      <c r="F198" s="3"/>
      <c r="G198" s="5"/>
      <c r="H198" s="3"/>
      <c r="I198" s="5"/>
      <c r="J198" s="4"/>
      <c r="K198" s="5"/>
    </row>
    <row r="199" spans="1:11" ht="23.25">
      <c r="A199" s="4"/>
      <c r="B199" s="4"/>
      <c r="C199" s="3"/>
      <c r="D199" s="5"/>
      <c r="E199" s="4"/>
      <c r="F199" s="3"/>
      <c r="G199" s="5"/>
      <c r="H199" s="3"/>
      <c r="I199" s="5"/>
      <c r="J199" s="4"/>
      <c r="K199" s="5"/>
    </row>
    <row r="200" spans="1:11" ht="23.25">
      <c r="A200" s="4"/>
      <c r="B200" s="4"/>
      <c r="C200" s="3"/>
      <c r="D200" s="5"/>
      <c r="E200" s="4"/>
      <c r="F200" s="3"/>
      <c r="G200" s="5"/>
      <c r="H200" s="3"/>
      <c r="I200" s="5"/>
      <c r="J200" s="4"/>
      <c r="K200" s="5"/>
    </row>
    <row r="201" spans="1:11" ht="23.25">
      <c r="A201" s="4"/>
      <c r="B201" s="4"/>
      <c r="C201" s="3"/>
      <c r="D201" s="5"/>
      <c r="E201" s="4"/>
      <c r="F201" s="3"/>
      <c r="G201" s="5"/>
      <c r="H201" s="3"/>
      <c r="I201" s="5"/>
      <c r="J201" s="4"/>
      <c r="K201" s="5"/>
    </row>
    <row r="202" spans="1:11" ht="23.25">
      <c r="A202" s="4"/>
      <c r="B202" s="4"/>
      <c r="C202" s="3"/>
      <c r="D202" s="5"/>
      <c r="E202" s="4"/>
      <c r="F202" s="3"/>
      <c r="G202" s="5"/>
      <c r="H202" s="3"/>
      <c r="I202" s="5"/>
      <c r="J202" s="4"/>
      <c r="K202" s="5"/>
    </row>
    <row r="203" spans="1:11" ht="23.25">
      <c r="A203" s="4"/>
      <c r="B203" s="4"/>
      <c r="C203" s="3"/>
      <c r="D203" s="5"/>
      <c r="E203" s="4"/>
      <c r="F203" s="3"/>
      <c r="G203" s="5"/>
      <c r="H203" s="3"/>
      <c r="I203" s="5"/>
      <c r="J203" s="4"/>
      <c r="K203" s="5"/>
    </row>
    <row r="204" spans="1:11" ht="23.25">
      <c r="A204" s="4"/>
      <c r="B204" s="4"/>
      <c r="C204" s="3"/>
      <c r="D204" s="5"/>
      <c r="E204" s="4"/>
      <c r="F204" s="3"/>
      <c r="G204" s="5"/>
      <c r="H204" s="3"/>
      <c r="I204" s="5"/>
      <c r="J204" s="4"/>
      <c r="K204" s="5"/>
    </row>
    <row r="205" spans="1:11" ht="23.25">
      <c r="A205" s="4"/>
      <c r="B205" s="4"/>
      <c r="C205" s="3"/>
      <c r="D205" s="5"/>
      <c r="E205" s="4"/>
      <c r="F205" s="3"/>
      <c r="G205" s="5"/>
      <c r="H205" s="3"/>
      <c r="I205" s="5"/>
      <c r="J205" s="4"/>
      <c r="K205" s="5"/>
    </row>
    <row r="206" spans="1:11" ht="23.25">
      <c r="A206" s="4"/>
      <c r="B206" s="4"/>
      <c r="C206" s="3"/>
      <c r="D206" s="5"/>
      <c r="E206" s="4"/>
      <c r="F206" s="3"/>
      <c r="G206" s="5"/>
      <c r="H206" s="3"/>
      <c r="I206" s="5"/>
      <c r="J206" s="4"/>
      <c r="K206" s="5"/>
    </row>
    <row r="207" spans="1:11" ht="23.25">
      <c r="A207" s="4"/>
      <c r="B207" s="4"/>
      <c r="C207" s="3"/>
      <c r="D207" s="5"/>
      <c r="E207" s="4"/>
      <c r="F207" s="3"/>
      <c r="G207" s="5"/>
      <c r="H207" s="3"/>
      <c r="I207" s="5"/>
      <c r="J207" s="4"/>
      <c r="K207" s="5"/>
    </row>
    <row r="208" spans="1:11" ht="23.25">
      <c r="A208" s="4"/>
      <c r="B208" s="4"/>
      <c r="C208" s="3"/>
      <c r="D208" s="5"/>
      <c r="E208" s="4"/>
      <c r="F208" s="3"/>
      <c r="G208" s="5"/>
      <c r="H208" s="3"/>
      <c r="I208" s="5"/>
      <c r="J208" s="4"/>
      <c r="K208" s="5"/>
    </row>
    <row r="209" spans="1:11" ht="23.25">
      <c r="A209" s="4"/>
      <c r="B209" s="4"/>
      <c r="C209" s="3"/>
      <c r="D209" s="5"/>
      <c r="E209" s="4"/>
      <c r="F209" s="3"/>
      <c r="G209" s="5"/>
      <c r="H209" s="3"/>
      <c r="I209" s="5"/>
      <c r="J209" s="4"/>
      <c r="K209" s="5"/>
    </row>
    <row r="210" spans="1:11" ht="23.25">
      <c r="A210" s="4"/>
      <c r="B210" s="4"/>
      <c r="C210" s="3"/>
      <c r="D210" s="5"/>
      <c r="E210" s="4"/>
      <c r="F210" s="3"/>
      <c r="G210" s="5"/>
      <c r="H210" s="3"/>
      <c r="I210" s="5"/>
      <c r="J210" s="4"/>
      <c r="K210" s="5"/>
    </row>
    <row r="211" spans="1:11" ht="23.25">
      <c r="A211" s="4"/>
      <c r="B211" s="4"/>
      <c r="C211" s="3"/>
      <c r="D211" s="5"/>
      <c r="E211" s="4"/>
      <c r="F211" s="3"/>
      <c r="G211" s="5"/>
      <c r="H211" s="3"/>
      <c r="I211" s="5"/>
      <c r="J211" s="4"/>
      <c r="K211" s="5"/>
    </row>
    <row r="212" spans="1:11" ht="23.25">
      <c r="A212" s="4"/>
      <c r="B212" s="4"/>
      <c r="C212" s="3"/>
      <c r="D212" s="5"/>
      <c r="E212" s="4"/>
      <c r="F212" s="3"/>
      <c r="G212" s="5"/>
      <c r="H212" s="3"/>
      <c r="I212" s="5"/>
      <c r="J212" s="4"/>
      <c r="K212" s="5"/>
    </row>
    <row r="213" spans="1:11" ht="23.25">
      <c r="A213" s="4"/>
      <c r="B213" s="4"/>
      <c r="C213" s="3"/>
      <c r="D213" s="5"/>
      <c r="E213" s="4"/>
      <c r="F213" s="3"/>
      <c r="G213" s="5"/>
      <c r="H213" s="3"/>
      <c r="I213" s="5"/>
      <c r="J213" s="4"/>
      <c r="K213" s="5"/>
    </row>
    <row r="214" spans="1:11" ht="23.25">
      <c r="A214" s="4"/>
      <c r="B214" s="4"/>
      <c r="C214" s="3"/>
      <c r="D214" s="5"/>
      <c r="E214" s="4"/>
      <c r="F214" s="3"/>
      <c r="G214" s="5"/>
      <c r="H214" s="3"/>
      <c r="I214" s="5"/>
      <c r="J214" s="4"/>
      <c r="K214" s="5"/>
    </row>
    <row r="215" spans="1:11" ht="23.25">
      <c r="A215" s="4"/>
      <c r="B215" s="4"/>
      <c r="C215" s="3"/>
      <c r="D215" s="5"/>
      <c r="E215" s="4"/>
      <c r="F215" s="3"/>
      <c r="G215" s="5"/>
      <c r="H215" s="3"/>
      <c r="I215" s="5"/>
      <c r="J215" s="4"/>
      <c r="K215" s="5"/>
    </row>
    <row r="216" spans="1:11" ht="23.25">
      <c r="A216" s="4"/>
      <c r="B216" s="4"/>
      <c r="C216" s="3"/>
      <c r="D216" s="5"/>
      <c r="E216" s="4"/>
      <c r="F216" s="3"/>
      <c r="G216" s="5"/>
      <c r="H216" s="3"/>
      <c r="I216" s="5"/>
      <c r="J216" s="4"/>
      <c r="K216" s="5"/>
    </row>
    <row r="217" spans="1:11" ht="23.25">
      <c r="A217" s="4"/>
      <c r="B217" s="4"/>
      <c r="C217" s="3"/>
      <c r="D217" s="5"/>
      <c r="E217" s="4"/>
      <c r="F217" s="3"/>
      <c r="G217" s="5"/>
      <c r="H217" s="3"/>
      <c r="I217" s="5"/>
      <c r="J217" s="4"/>
      <c r="K217" s="5"/>
    </row>
    <row r="218" spans="1:11" ht="23.25">
      <c r="A218" s="4"/>
      <c r="B218" s="4"/>
      <c r="C218" s="3"/>
      <c r="D218" s="5"/>
      <c r="E218" s="4"/>
      <c r="F218" s="3"/>
      <c r="G218" s="5"/>
      <c r="H218" s="3"/>
      <c r="I218" s="5"/>
      <c r="J218" s="4"/>
      <c r="K218" s="5"/>
    </row>
    <row r="219" spans="1:11" ht="23.25">
      <c r="A219" s="4"/>
      <c r="B219" s="4"/>
      <c r="C219" s="3"/>
      <c r="D219" s="5"/>
      <c r="E219" s="4"/>
      <c r="F219" s="3"/>
      <c r="G219" s="5"/>
      <c r="H219" s="3"/>
      <c r="I219" s="5"/>
      <c r="J219" s="4"/>
      <c r="K219" s="5"/>
    </row>
    <row r="220" spans="1:11" ht="23.25">
      <c r="A220" s="4"/>
      <c r="B220" s="4"/>
      <c r="C220" s="3"/>
      <c r="D220" s="5"/>
      <c r="E220" s="4"/>
      <c r="F220" s="3"/>
      <c r="G220" s="5"/>
      <c r="H220" s="3"/>
      <c r="I220" s="5"/>
      <c r="J220" s="4"/>
      <c r="K220" s="5"/>
    </row>
    <row r="221" spans="1:11" ht="23.25">
      <c r="A221" s="4"/>
      <c r="B221" s="4"/>
      <c r="C221" s="3"/>
      <c r="D221" s="5"/>
      <c r="E221" s="4"/>
      <c r="F221" s="3"/>
      <c r="G221" s="5"/>
      <c r="H221" s="3"/>
      <c r="I221" s="5"/>
      <c r="J221" s="4"/>
      <c r="K221" s="5"/>
    </row>
    <row r="222" spans="1:11" ht="23.25">
      <c r="A222" s="4"/>
      <c r="B222" s="4"/>
      <c r="C222" s="3"/>
      <c r="D222" s="5"/>
      <c r="E222" s="4"/>
      <c r="F222" s="3"/>
      <c r="G222" s="5"/>
      <c r="H222" s="3"/>
      <c r="I222" s="5"/>
      <c r="J222" s="4"/>
      <c r="K222" s="5"/>
    </row>
    <row r="223" spans="1:11" ht="23.25">
      <c r="A223" s="4"/>
      <c r="B223" s="4"/>
      <c r="C223" s="3"/>
      <c r="D223" s="5"/>
      <c r="E223" s="4"/>
      <c r="F223" s="3"/>
      <c r="G223" s="5"/>
      <c r="H223" s="3"/>
      <c r="I223" s="5"/>
      <c r="J223" s="4"/>
      <c r="K223" s="5"/>
    </row>
    <row r="224" spans="1:11" ht="23.25">
      <c r="A224" s="4"/>
      <c r="B224" s="4"/>
      <c r="C224" s="3"/>
      <c r="D224" s="5"/>
      <c r="E224" s="4"/>
      <c r="F224" s="3"/>
      <c r="G224" s="5"/>
      <c r="H224" s="3"/>
      <c r="I224" s="5"/>
      <c r="J224" s="4"/>
      <c r="K224" s="5"/>
    </row>
    <row r="225" spans="1:11" ht="23.25">
      <c r="A225" s="4"/>
      <c r="B225" s="4"/>
      <c r="C225" s="3"/>
      <c r="D225" s="5"/>
      <c r="E225" s="4"/>
      <c r="F225" s="3"/>
      <c r="G225" s="5"/>
      <c r="H225" s="3"/>
      <c r="I225" s="5"/>
      <c r="J225" s="4"/>
      <c r="K225" s="5"/>
    </row>
    <row r="226" spans="1:11" ht="23.25">
      <c r="A226" s="4"/>
      <c r="B226" s="4"/>
      <c r="C226" s="3"/>
      <c r="D226" s="5"/>
      <c r="E226" s="4"/>
      <c r="F226" s="3"/>
      <c r="G226" s="5"/>
      <c r="H226" s="3"/>
      <c r="I226" s="5"/>
      <c r="J226" s="4"/>
      <c r="K226" s="5"/>
    </row>
    <row r="227" spans="1:11" ht="23.25">
      <c r="A227" s="4"/>
      <c r="B227" s="4"/>
      <c r="C227" s="3"/>
      <c r="D227" s="5"/>
      <c r="E227" s="4"/>
      <c r="F227" s="3"/>
      <c r="G227" s="5"/>
      <c r="H227" s="3"/>
      <c r="I227" s="5"/>
      <c r="J227" s="4"/>
      <c r="K227" s="5"/>
    </row>
    <row r="228" spans="1:11" ht="23.25">
      <c r="A228" s="4"/>
      <c r="B228" s="4"/>
      <c r="C228" s="3"/>
      <c r="D228" s="5"/>
      <c r="E228" s="4"/>
      <c r="F228" s="3"/>
      <c r="G228" s="5"/>
      <c r="H228" s="3"/>
      <c r="I228" s="5"/>
      <c r="J228" s="4"/>
      <c r="K228" s="5"/>
    </row>
    <row r="229" spans="1:11" ht="23.25">
      <c r="A229" s="4"/>
      <c r="B229" s="4"/>
      <c r="C229" s="3"/>
      <c r="D229" s="5"/>
      <c r="E229" s="4"/>
      <c r="F229" s="3"/>
      <c r="G229" s="5"/>
      <c r="H229" s="3"/>
      <c r="I229" s="5"/>
      <c r="J229" s="4"/>
      <c r="K229" s="5"/>
    </row>
    <row r="230" spans="1:11" ht="23.25">
      <c r="A230" s="4"/>
      <c r="B230" s="4"/>
      <c r="C230" s="3"/>
      <c r="D230" s="5"/>
      <c r="E230" s="4"/>
      <c r="F230" s="3"/>
      <c r="G230" s="5"/>
      <c r="H230" s="3"/>
      <c r="I230" s="5"/>
      <c r="J230" s="4"/>
      <c r="K230" s="5"/>
    </row>
    <row r="231" spans="1:11" ht="23.25">
      <c r="A231" s="4"/>
      <c r="B231" s="4"/>
      <c r="C231" s="3"/>
      <c r="D231" s="5"/>
      <c r="E231" s="4"/>
      <c r="F231" s="3"/>
      <c r="G231" s="5"/>
      <c r="H231" s="3"/>
      <c r="I231" s="5"/>
      <c r="J231" s="4"/>
      <c r="K231" s="5"/>
    </row>
    <row r="232" spans="1:11" ht="23.25">
      <c r="A232" s="4"/>
      <c r="B232" s="4"/>
      <c r="C232" s="3"/>
      <c r="D232" s="5"/>
      <c r="E232" s="4"/>
      <c r="F232" s="3"/>
      <c r="G232" s="5"/>
      <c r="H232" s="3"/>
      <c r="I232" s="5"/>
      <c r="J232" s="4"/>
      <c r="K232" s="5"/>
    </row>
    <row r="233" spans="1:11" ht="23.25">
      <c r="A233" s="4"/>
      <c r="B233" s="4"/>
      <c r="C233" s="3"/>
      <c r="D233" s="5"/>
      <c r="E233" s="4"/>
      <c r="F233" s="3"/>
      <c r="G233" s="5"/>
      <c r="H233" s="3"/>
      <c r="I233" s="5"/>
      <c r="J233" s="4"/>
      <c r="K233" s="5"/>
    </row>
    <row r="234" spans="1:11" ht="23.25">
      <c r="A234" s="4"/>
      <c r="B234" s="4"/>
      <c r="C234" s="3"/>
      <c r="D234" s="5"/>
      <c r="E234" s="4"/>
      <c r="F234" s="3"/>
      <c r="G234" s="5"/>
      <c r="H234" s="3"/>
      <c r="I234" s="5"/>
      <c r="J234" s="4"/>
      <c r="K234" s="5"/>
    </row>
    <row r="235" spans="1:11" ht="23.25">
      <c r="A235" s="4"/>
      <c r="B235" s="4"/>
      <c r="C235" s="3"/>
      <c r="D235" s="5"/>
      <c r="E235" s="4"/>
      <c r="F235" s="3"/>
      <c r="G235" s="5"/>
      <c r="H235" s="3"/>
      <c r="I235" s="5"/>
      <c r="J235" s="4"/>
      <c r="K235" s="5"/>
    </row>
    <row r="236" spans="1:11" ht="23.25">
      <c r="A236" s="4"/>
      <c r="B236" s="4"/>
      <c r="C236" s="3"/>
      <c r="D236" s="5"/>
      <c r="E236" s="4"/>
      <c r="F236" s="3"/>
      <c r="G236" s="5"/>
      <c r="H236" s="3"/>
      <c r="I236" s="5"/>
      <c r="J236" s="4"/>
      <c r="K236" s="5"/>
    </row>
    <row r="237" spans="1:11" ht="23.25">
      <c r="A237" s="4"/>
      <c r="B237" s="4"/>
      <c r="C237" s="3"/>
      <c r="D237" s="5"/>
      <c r="E237" s="4"/>
      <c r="F237" s="3"/>
      <c r="G237" s="5"/>
      <c r="H237" s="3"/>
      <c r="I237" s="5"/>
      <c r="J237" s="4"/>
      <c r="K237" s="5"/>
    </row>
    <row r="238" spans="1:11" ht="23.25">
      <c r="A238" s="4"/>
      <c r="B238" s="4"/>
      <c r="C238" s="3"/>
      <c r="D238" s="5"/>
      <c r="E238" s="4"/>
      <c r="F238" s="3"/>
      <c r="G238" s="5"/>
      <c r="H238" s="3"/>
      <c r="I238" s="5"/>
      <c r="J238" s="4"/>
      <c r="K238" s="5"/>
    </row>
    <row r="239" spans="1:11" ht="23.25">
      <c r="A239" s="4"/>
      <c r="B239" s="4"/>
      <c r="C239" s="3"/>
      <c r="D239" s="5"/>
      <c r="E239" s="4"/>
      <c r="F239" s="3"/>
      <c r="G239" s="5"/>
      <c r="H239" s="3"/>
      <c r="I239" s="5"/>
      <c r="J239" s="4"/>
      <c r="K239" s="5"/>
    </row>
    <row r="240" spans="1:11" ht="23.25">
      <c r="A240" s="4"/>
      <c r="B240" s="4"/>
      <c r="C240" s="3"/>
      <c r="D240" s="5"/>
      <c r="E240" s="4"/>
      <c r="F240" s="3"/>
      <c r="G240" s="5"/>
      <c r="H240" s="3"/>
      <c r="I240" s="5"/>
      <c r="J240" s="4"/>
      <c r="K240" s="5"/>
    </row>
    <row r="241" spans="1:11" ht="23.25">
      <c r="A241" s="4"/>
      <c r="B241" s="4"/>
      <c r="C241" s="3"/>
      <c r="D241" s="5"/>
      <c r="E241" s="4"/>
      <c r="F241" s="3"/>
      <c r="G241" s="5"/>
      <c r="H241" s="3"/>
      <c r="I241" s="5"/>
      <c r="J241" s="4"/>
      <c r="K241" s="5"/>
    </row>
    <row r="242" spans="1:11" ht="23.25">
      <c r="A242" s="4"/>
      <c r="B242" s="4"/>
      <c r="C242" s="3"/>
      <c r="D242" s="5"/>
      <c r="E242" s="4"/>
      <c r="F242" s="3"/>
      <c r="G242" s="5"/>
      <c r="H242" s="3"/>
      <c r="I242" s="5"/>
      <c r="J242" s="4"/>
      <c r="K242" s="5"/>
    </row>
    <row r="243" spans="1:11" ht="23.25">
      <c r="A243" s="4"/>
      <c r="B243" s="4"/>
      <c r="C243" s="3"/>
      <c r="D243" s="5"/>
      <c r="E243" s="4"/>
      <c r="F243" s="3"/>
      <c r="G243" s="5"/>
      <c r="H243" s="3"/>
      <c r="I243" s="5"/>
      <c r="J243" s="4"/>
      <c r="K243" s="5"/>
    </row>
    <row r="244" spans="1:11" ht="23.25">
      <c r="A244" s="4"/>
      <c r="B244" s="4"/>
      <c r="C244" s="3"/>
      <c r="D244" s="5"/>
      <c r="E244" s="4"/>
      <c r="F244" s="3"/>
      <c r="G244" s="5"/>
      <c r="H244" s="3"/>
      <c r="I244" s="5"/>
      <c r="J244" s="4"/>
      <c r="K244" s="5"/>
    </row>
    <row r="245" spans="1:11" ht="23.25">
      <c r="A245" s="4"/>
      <c r="B245" s="4"/>
      <c r="C245" s="3"/>
      <c r="D245" s="5"/>
      <c r="E245" s="4"/>
      <c r="F245" s="3"/>
      <c r="G245" s="5"/>
      <c r="H245" s="3"/>
      <c r="I245" s="5"/>
      <c r="J245" s="4"/>
      <c r="K245" s="5"/>
    </row>
    <row r="246" spans="1:11" ht="23.25">
      <c r="A246" s="4"/>
      <c r="B246" s="4"/>
      <c r="C246" s="3"/>
      <c r="D246" s="5"/>
      <c r="E246" s="4"/>
      <c r="F246" s="3"/>
      <c r="G246" s="5"/>
      <c r="H246" s="3"/>
      <c r="I246" s="5"/>
      <c r="J246" s="4"/>
      <c r="K246" s="5"/>
    </row>
    <row r="247" spans="1:11" ht="23.25">
      <c r="A247" s="4"/>
      <c r="B247" s="4"/>
      <c r="C247" s="3"/>
      <c r="D247" s="5"/>
      <c r="E247" s="4"/>
      <c r="F247" s="3"/>
      <c r="G247" s="5"/>
      <c r="H247" s="3"/>
      <c r="I247" s="5"/>
      <c r="J247" s="4"/>
      <c r="K247" s="5"/>
    </row>
    <row r="248" spans="1:11" ht="23.25">
      <c r="A248" s="4"/>
      <c r="B248" s="4"/>
      <c r="C248" s="3"/>
      <c r="D248" s="5"/>
      <c r="E248" s="4"/>
      <c r="F248" s="3"/>
      <c r="G248" s="5"/>
      <c r="H248" s="3"/>
      <c r="I248" s="5"/>
      <c r="J248" s="4"/>
      <c r="K248" s="5"/>
    </row>
    <row r="249" spans="1:11" ht="23.25">
      <c r="A249" s="4"/>
      <c r="B249" s="4"/>
      <c r="C249" s="3"/>
      <c r="D249" s="5"/>
      <c r="E249" s="4"/>
      <c r="F249" s="3"/>
      <c r="G249" s="5"/>
      <c r="H249" s="3"/>
      <c r="I249" s="5"/>
      <c r="J249" s="4"/>
      <c r="K249" s="5"/>
    </row>
    <row r="250" spans="1:11" ht="23.25">
      <c r="A250" s="4"/>
      <c r="B250" s="4"/>
      <c r="C250" s="3"/>
      <c r="D250" s="5"/>
      <c r="E250" s="4"/>
      <c r="F250" s="3"/>
      <c r="G250" s="5"/>
      <c r="H250" s="3"/>
      <c r="I250" s="5"/>
      <c r="J250" s="4"/>
      <c r="K250" s="5"/>
    </row>
    <row r="251" spans="1:11" ht="23.25">
      <c r="A251" s="4"/>
      <c r="B251" s="4"/>
      <c r="C251" s="3"/>
      <c r="D251" s="5"/>
      <c r="E251" s="4"/>
      <c r="F251" s="3"/>
      <c r="G251" s="5"/>
      <c r="H251" s="3"/>
      <c r="I251" s="5"/>
      <c r="J251" s="4"/>
      <c r="K251" s="5"/>
    </row>
    <row r="252" spans="1:11" ht="23.25">
      <c r="A252" s="4"/>
      <c r="B252" s="4"/>
      <c r="C252" s="3"/>
      <c r="D252" s="5"/>
      <c r="E252" s="4"/>
      <c r="F252" s="3"/>
      <c r="G252" s="5"/>
      <c r="H252" s="3"/>
      <c r="I252" s="5"/>
      <c r="J252" s="4"/>
      <c r="K252" s="5"/>
    </row>
    <row r="253" spans="1:11" ht="23.25">
      <c r="A253" s="4"/>
      <c r="B253" s="4"/>
      <c r="C253" s="3"/>
      <c r="D253" s="5"/>
      <c r="E253" s="4"/>
      <c r="F253" s="3"/>
      <c r="G253" s="5"/>
      <c r="H253" s="3"/>
      <c r="I253" s="5"/>
      <c r="J253" s="4"/>
      <c r="K253" s="5"/>
    </row>
    <row r="254" spans="1:11" ht="23.25">
      <c r="A254" s="4"/>
      <c r="B254" s="4"/>
      <c r="C254" s="3"/>
      <c r="D254" s="5"/>
      <c r="E254" s="4"/>
      <c r="F254" s="3"/>
      <c r="G254" s="5"/>
      <c r="H254" s="3"/>
      <c r="I254" s="5"/>
      <c r="J254" s="4"/>
      <c r="K254" s="5"/>
    </row>
    <row r="255" spans="1:11" ht="23.25">
      <c r="A255" s="4"/>
      <c r="B255" s="4"/>
      <c r="C255" s="3"/>
      <c r="D255" s="5"/>
      <c r="E255" s="4"/>
      <c r="F255" s="3"/>
      <c r="G255" s="5"/>
      <c r="H255" s="3"/>
      <c r="I255" s="5"/>
      <c r="J255" s="4"/>
      <c r="K255" s="5"/>
    </row>
    <row r="256" spans="1:11" ht="23.25">
      <c r="A256" s="4"/>
      <c r="B256" s="4"/>
      <c r="C256" s="3"/>
      <c r="D256" s="5"/>
      <c r="E256" s="4"/>
      <c r="F256" s="3"/>
      <c r="G256" s="5"/>
      <c r="H256" s="3"/>
      <c r="I256" s="5"/>
      <c r="J256" s="4"/>
      <c r="K256" s="5"/>
    </row>
    <row r="257" spans="1:11" ht="23.25">
      <c r="A257" s="4"/>
      <c r="B257" s="4"/>
      <c r="C257" s="3"/>
      <c r="D257" s="5"/>
      <c r="E257" s="4"/>
      <c r="F257" s="3"/>
      <c r="G257" s="5"/>
      <c r="H257" s="3"/>
      <c r="I257" s="5"/>
      <c r="J257" s="4"/>
      <c r="K257" s="5"/>
    </row>
    <row r="258" spans="1:11" ht="23.25">
      <c r="A258" s="4"/>
      <c r="B258" s="4"/>
      <c r="C258" s="3"/>
      <c r="D258" s="5"/>
      <c r="E258" s="4"/>
      <c r="F258" s="3"/>
      <c r="G258" s="5"/>
      <c r="H258" s="3"/>
      <c r="I258" s="5"/>
      <c r="J258" s="4"/>
      <c r="K258" s="5"/>
    </row>
    <row r="259" spans="1:11" ht="23.25">
      <c r="A259" s="4"/>
      <c r="B259" s="4"/>
      <c r="C259" s="3"/>
      <c r="D259" s="5"/>
      <c r="E259" s="4"/>
      <c r="F259" s="3"/>
      <c r="G259" s="5"/>
      <c r="H259" s="3"/>
      <c r="I259" s="5"/>
      <c r="J259" s="4"/>
      <c r="K259" s="5"/>
    </row>
    <row r="260" spans="1:11" ht="23.25">
      <c r="A260" s="4"/>
      <c r="B260" s="4"/>
      <c r="C260" s="3"/>
      <c r="D260" s="5"/>
      <c r="E260" s="4"/>
      <c r="F260" s="3"/>
      <c r="G260" s="5"/>
      <c r="H260" s="3"/>
      <c r="I260" s="5"/>
      <c r="J260" s="4"/>
      <c r="K260" s="5"/>
    </row>
    <row r="261" spans="1:11" ht="23.25">
      <c r="A261" s="4"/>
      <c r="B261" s="4"/>
      <c r="C261" s="3"/>
      <c r="D261" s="5"/>
      <c r="E261" s="4"/>
      <c r="F261" s="3"/>
      <c r="G261" s="5"/>
      <c r="H261" s="3"/>
      <c r="I261" s="5"/>
      <c r="J261" s="4"/>
      <c r="K261" s="5"/>
    </row>
    <row r="262" spans="1:11" ht="23.25">
      <c r="A262" s="4"/>
      <c r="B262" s="4"/>
      <c r="C262" s="3"/>
      <c r="D262" s="5"/>
      <c r="E262" s="4"/>
      <c r="F262" s="3"/>
      <c r="G262" s="5"/>
      <c r="H262" s="3"/>
      <c r="I262" s="5"/>
      <c r="J262" s="4"/>
      <c r="K262" s="5"/>
    </row>
    <row r="263" spans="1:11" ht="23.25">
      <c r="A263" s="4"/>
      <c r="B263" s="4"/>
      <c r="C263" s="3"/>
      <c r="D263" s="5"/>
      <c r="E263" s="4"/>
      <c r="F263" s="3"/>
      <c r="G263" s="5"/>
      <c r="H263" s="3"/>
      <c r="I263" s="5"/>
      <c r="J263" s="4"/>
      <c r="K263" s="5"/>
    </row>
  </sheetData>
  <sheetProtection/>
  <mergeCells count="10">
    <mergeCell ref="J5:K5"/>
    <mergeCell ref="E5:E6"/>
    <mergeCell ref="B1:K1"/>
    <mergeCell ref="A5:B6"/>
    <mergeCell ref="F5:G5"/>
    <mergeCell ref="H5:I5"/>
    <mergeCell ref="C5:D5"/>
    <mergeCell ref="B2:K2"/>
    <mergeCell ref="B3:K3"/>
    <mergeCell ref="B4:K4"/>
  </mergeCells>
  <printOptions/>
  <pageMargins left="0.35433070866141736" right="0.15748031496062992" top="0.2362204724409449" bottom="0.15748031496062992" header="0.1968503937007874" footer="0.15748031496062992"/>
  <pageSetup horizontalDpi="600" verticalDpi="600" orientation="landscape" paperSize="9" scale="75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3"/>
  <sheetViews>
    <sheetView tabSelected="1" view="pageLayout" workbookViewId="0" topLeftCell="A1">
      <selection activeCell="B1" sqref="B1:K1"/>
    </sheetView>
  </sheetViews>
  <sheetFormatPr defaultColWidth="9.140625" defaultRowHeight="21.75"/>
  <cols>
    <col min="1" max="1" width="3.28125" style="126" customWidth="1"/>
    <col min="2" max="2" width="74.00390625" style="126" customWidth="1"/>
    <col min="3" max="3" width="13.8515625" style="137" customWidth="1"/>
    <col min="4" max="4" width="14.28125" style="138" customWidth="1"/>
    <col min="5" max="5" width="0.13671875" style="126" hidden="1" customWidth="1"/>
    <col min="6" max="6" width="13.7109375" style="137" customWidth="1"/>
    <col min="7" max="7" width="14.140625" style="138" customWidth="1"/>
    <col min="8" max="8" width="12.8515625" style="137" customWidth="1"/>
    <col min="9" max="9" width="12.8515625" style="138" customWidth="1"/>
    <col min="10" max="10" width="11.8515625" style="126" customWidth="1"/>
    <col min="11" max="11" width="12.57421875" style="138" customWidth="1"/>
    <col min="12" max="12" width="11.140625" style="126" customWidth="1"/>
    <col min="13" max="16384" width="9.140625" style="126" customWidth="1"/>
  </cols>
  <sheetData>
    <row r="1" spans="1:256" s="127" customFormat="1" ht="21">
      <c r="A1" s="125"/>
      <c r="B1" s="244" t="s">
        <v>56</v>
      </c>
      <c r="C1" s="244"/>
      <c r="D1" s="244"/>
      <c r="E1" s="244"/>
      <c r="F1" s="244"/>
      <c r="G1" s="244"/>
      <c r="H1" s="244"/>
      <c r="I1" s="244"/>
      <c r="J1" s="244"/>
      <c r="K1" s="244"/>
      <c r="L1" s="125"/>
      <c r="M1" s="125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spans="1:256" s="127" customFormat="1" ht="21">
      <c r="A2" s="125"/>
      <c r="B2" s="244" t="s">
        <v>83</v>
      </c>
      <c r="C2" s="244"/>
      <c r="D2" s="244"/>
      <c r="E2" s="244"/>
      <c r="F2" s="244"/>
      <c r="G2" s="244"/>
      <c r="H2" s="244"/>
      <c r="I2" s="244"/>
      <c r="J2" s="244"/>
      <c r="K2" s="244"/>
      <c r="L2" s="125"/>
      <c r="M2" s="125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s="127" customFormat="1" ht="21">
      <c r="A3" s="128"/>
      <c r="B3" s="245" t="s">
        <v>35</v>
      </c>
      <c r="C3" s="245"/>
      <c r="D3" s="245"/>
      <c r="E3" s="245"/>
      <c r="F3" s="245"/>
      <c r="G3" s="245"/>
      <c r="H3" s="245"/>
      <c r="I3" s="245"/>
      <c r="J3" s="245"/>
      <c r="K3" s="245"/>
      <c r="L3" s="125"/>
      <c r="M3" s="125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s="127" customFormat="1" ht="21">
      <c r="A4" s="246" t="s">
        <v>29</v>
      </c>
      <c r="B4" s="247"/>
      <c r="C4" s="250" t="s">
        <v>63</v>
      </c>
      <c r="D4" s="251"/>
      <c r="E4" s="252" t="s">
        <v>32</v>
      </c>
      <c r="F4" s="254" t="s">
        <v>64</v>
      </c>
      <c r="G4" s="255"/>
      <c r="H4" s="256" t="s">
        <v>66</v>
      </c>
      <c r="I4" s="256"/>
      <c r="J4" s="256" t="s">
        <v>1</v>
      </c>
      <c r="K4" s="256"/>
      <c r="L4" s="125"/>
      <c r="M4" s="125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</row>
    <row r="5" spans="1:256" s="127" customFormat="1" ht="21">
      <c r="A5" s="248"/>
      <c r="B5" s="249"/>
      <c r="C5" s="167" t="s">
        <v>0</v>
      </c>
      <c r="D5" s="168" t="s">
        <v>30</v>
      </c>
      <c r="E5" s="253"/>
      <c r="F5" s="167" t="s">
        <v>0</v>
      </c>
      <c r="G5" s="169" t="s">
        <v>30</v>
      </c>
      <c r="H5" s="167" t="s">
        <v>0</v>
      </c>
      <c r="I5" s="168" t="s">
        <v>30</v>
      </c>
      <c r="J5" s="167" t="s">
        <v>0</v>
      </c>
      <c r="K5" s="168" t="s">
        <v>30</v>
      </c>
      <c r="L5" s="125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</row>
    <row r="6" spans="1:256" s="125" customFormat="1" ht="21">
      <c r="A6" s="140" t="s">
        <v>36</v>
      </c>
      <c r="B6" s="141"/>
      <c r="C6" s="170"/>
      <c r="D6" s="171"/>
      <c r="E6" s="172"/>
      <c r="F6" s="170"/>
      <c r="G6" s="171"/>
      <c r="H6" s="170"/>
      <c r="I6" s="171"/>
      <c r="J6" s="172"/>
      <c r="K6" s="171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spans="1:256" s="125" customFormat="1" ht="21">
      <c r="A7" s="142"/>
      <c r="B7" s="143" t="s">
        <v>31</v>
      </c>
      <c r="C7" s="173"/>
      <c r="D7" s="174"/>
      <c r="E7" s="153"/>
      <c r="F7" s="173"/>
      <c r="G7" s="174"/>
      <c r="H7" s="173"/>
      <c r="I7" s="174"/>
      <c r="J7" s="153"/>
      <c r="K7" s="174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</row>
    <row r="8" spans="1:256" s="125" customFormat="1" ht="21">
      <c r="A8" s="142"/>
      <c r="B8" s="144" t="s">
        <v>37</v>
      </c>
      <c r="C8" s="175">
        <v>9</v>
      </c>
      <c r="D8" s="176">
        <f>50000+15000+20000+10000+10000+300000+15000+20000+200000</f>
        <v>640000</v>
      </c>
      <c r="E8" s="144"/>
      <c r="F8" s="175">
        <v>9</v>
      </c>
      <c r="G8" s="230">
        <f>50000+20000+15000+20000+10000+10000+300000+15000+20000</f>
        <v>460000</v>
      </c>
      <c r="H8" s="175">
        <v>8</v>
      </c>
      <c r="I8" s="176">
        <f>50000+15000+20000+10000+10000+300000+15000+20000</f>
        <v>440000</v>
      </c>
      <c r="J8" s="175">
        <f>C8+F8+H8</f>
        <v>26</v>
      </c>
      <c r="K8" s="176">
        <f>D8+G8+I8</f>
        <v>1540000</v>
      </c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spans="1:14" ht="21">
      <c r="A9" s="142"/>
      <c r="B9" s="145" t="s">
        <v>39</v>
      </c>
      <c r="C9" s="177"/>
      <c r="D9" s="178"/>
      <c r="E9" s="145"/>
      <c r="F9" s="177"/>
      <c r="G9" s="178"/>
      <c r="H9" s="177"/>
      <c r="I9" s="178"/>
      <c r="J9" s="175"/>
      <c r="K9" s="176"/>
      <c r="L9" s="125"/>
      <c r="M9" s="125"/>
      <c r="N9" s="125"/>
    </row>
    <row r="10" spans="1:14" ht="21">
      <c r="A10" s="142"/>
      <c r="B10" s="145" t="s">
        <v>38</v>
      </c>
      <c r="C10" s="177">
        <v>3</v>
      </c>
      <c r="D10" s="178">
        <f>10000+2500+2500</f>
        <v>15000</v>
      </c>
      <c r="E10" s="145"/>
      <c r="F10" s="177">
        <v>3</v>
      </c>
      <c r="G10" s="178">
        <f>10000+2500+2500</f>
        <v>15000</v>
      </c>
      <c r="H10" s="177">
        <v>3</v>
      </c>
      <c r="I10" s="178">
        <f>10000+2500+2500</f>
        <v>15000</v>
      </c>
      <c r="J10" s="175">
        <f aca="true" t="shared" si="0" ref="J10:K16">C10+F10+H10</f>
        <v>9</v>
      </c>
      <c r="K10" s="176">
        <f t="shared" si="0"/>
        <v>45000</v>
      </c>
      <c r="L10" s="125"/>
      <c r="M10" s="125"/>
      <c r="N10" s="125"/>
    </row>
    <row r="11" spans="1:14" ht="21">
      <c r="A11" s="142"/>
      <c r="B11" s="145" t="s">
        <v>40</v>
      </c>
      <c r="C11" s="177">
        <v>11</v>
      </c>
      <c r="D11" s="178">
        <f>250000+400000+12000+100000+120000+10000+20000+15000000+500000+2500000+700000</f>
        <v>19612000</v>
      </c>
      <c r="E11" s="145"/>
      <c r="F11" s="177">
        <v>9</v>
      </c>
      <c r="G11" s="178">
        <f>250000+400000+12000+100000+120000+15000000+500000+2500000+700000</f>
        <v>19582000</v>
      </c>
      <c r="H11" s="177">
        <v>11</v>
      </c>
      <c r="I11" s="178">
        <f>250000+400000+12000+100000+120000+10000+20000+15000000+500000+2500000+700000</f>
        <v>19612000</v>
      </c>
      <c r="J11" s="175">
        <f t="shared" si="0"/>
        <v>31</v>
      </c>
      <c r="K11" s="176">
        <f t="shared" si="0"/>
        <v>58806000</v>
      </c>
      <c r="L11" s="125"/>
      <c r="M11" s="125"/>
      <c r="N11" s="125"/>
    </row>
    <row r="12" spans="1:14" ht="21">
      <c r="A12" s="142"/>
      <c r="B12" s="145" t="s">
        <v>62</v>
      </c>
      <c r="C12" s="177">
        <v>10</v>
      </c>
      <c r="D12" s="179">
        <f>30000+8000+30000+5000+1232400+5000+20000+25000+5000+24000+20000+8000+30000+23000+20000+13000+20000+10000+10000+20000+20000+30000+15000+2500+100000+200000+22600+300000+2000+40000+30000+30000+2000+2500+5000+12000+5000+50000+100000+95000+100000+100000+80000</f>
        <v>2902000</v>
      </c>
      <c r="E12" s="145"/>
      <c r="F12" s="177">
        <v>6</v>
      </c>
      <c r="G12" s="179">
        <f>30000+8000+30000+5000+5500000+100000+2000000+200000+150000+10000+1297000</f>
        <v>9330000</v>
      </c>
      <c r="H12" s="177">
        <v>5</v>
      </c>
      <c r="I12" s="179">
        <f>30000+8000+30000+5000+200000</f>
        <v>273000</v>
      </c>
      <c r="J12" s="175">
        <f t="shared" si="0"/>
        <v>21</v>
      </c>
      <c r="K12" s="176">
        <f t="shared" si="0"/>
        <v>12505000</v>
      </c>
      <c r="L12" s="125"/>
      <c r="M12" s="125"/>
      <c r="N12" s="125"/>
    </row>
    <row r="13" spans="1:14" ht="21">
      <c r="A13" s="142"/>
      <c r="B13" s="145" t="s">
        <v>67</v>
      </c>
      <c r="C13" s="177"/>
      <c r="D13" s="179"/>
      <c r="E13" s="145"/>
      <c r="F13" s="177"/>
      <c r="G13" s="179"/>
      <c r="H13" s="177"/>
      <c r="I13" s="179" t="s">
        <v>32</v>
      </c>
      <c r="J13" s="175"/>
      <c r="K13" s="176"/>
      <c r="L13" s="125"/>
      <c r="M13" s="125"/>
      <c r="N13" s="125"/>
    </row>
    <row r="14" spans="1:14" ht="21">
      <c r="A14" s="142"/>
      <c r="B14" s="145" t="s">
        <v>41</v>
      </c>
      <c r="C14" s="177">
        <v>6</v>
      </c>
      <c r="D14" s="178">
        <f>300000+100000+66080+5000+4000+15000</f>
        <v>490080</v>
      </c>
      <c r="E14" s="145"/>
      <c r="F14" s="177">
        <v>4</v>
      </c>
      <c r="G14" s="178">
        <f>100000+66080+5000+4000</f>
        <v>175080</v>
      </c>
      <c r="H14" s="177">
        <v>5</v>
      </c>
      <c r="I14" s="178">
        <f>100000+66080+5000+4000+15000</f>
        <v>190080</v>
      </c>
      <c r="J14" s="175">
        <f t="shared" si="0"/>
        <v>15</v>
      </c>
      <c r="K14" s="176">
        <f t="shared" si="0"/>
        <v>855240</v>
      </c>
      <c r="L14" s="125"/>
      <c r="M14" s="125"/>
      <c r="N14" s="125"/>
    </row>
    <row r="15" spans="1:14" ht="21">
      <c r="A15" s="139"/>
      <c r="B15" s="145" t="s">
        <v>58</v>
      </c>
      <c r="C15" s="177"/>
      <c r="D15" s="178"/>
      <c r="E15" s="145"/>
      <c r="F15" s="177"/>
      <c r="G15" s="178"/>
      <c r="H15" s="177"/>
      <c r="I15" s="178"/>
      <c r="J15" s="175"/>
      <c r="K15" s="176"/>
      <c r="L15" s="125"/>
      <c r="M15" s="125"/>
      <c r="N15" s="125"/>
    </row>
    <row r="16" spans="1:14" ht="21">
      <c r="A16" s="146"/>
      <c r="B16" s="126" t="s">
        <v>59</v>
      </c>
      <c r="C16" s="177">
        <v>1</v>
      </c>
      <c r="D16" s="179">
        <v>4060000</v>
      </c>
      <c r="E16" s="145"/>
      <c r="F16" s="177">
        <v>1</v>
      </c>
      <c r="G16" s="179">
        <v>4060000</v>
      </c>
      <c r="H16" s="177">
        <v>1</v>
      </c>
      <c r="I16" s="179">
        <v>4060000</v>
      </c>
      <c r="J16" s="175">
        <f t="shared" si="0"/>
        <v>3</v>
      </c>
      <c r="K16" s="176">
        <f t="shared" si="0"/>
        <v>12180000</v>
      </c>
      <c r="L16" s="125"/>
      <c r="M16" s="125"/>
      <c r="N16" s="125"/>
    </row>
    <row r="17" spans="1:14" s="129" customFormat="1" ht="21">
      <c r="A17" s="147"/>
      <c r="B17" s="148" t="s">
        <v>2</v>
      </c>
      <c r="C17" s="148">
        <f>SUM(C8:C16)</f>
        <v>40</v>
      </c>
      <c r="D17" s="180">
        <f>SUM(D8:D16)</f>
        <v>27719080</v>
      </c>
      <c r="E17" s="180"/>
      <c r="F17" s="148">
        <f aca="true" t="shared" si="1" ref="F17:K17">SUM(F8:F16)</f>
        <v>32</v>
      </c>
      <c r="G17" s="180">
        <f t="shared" si="1"/>
        <v>33622080</v>
      </c>
      <c r="H17" s="148">
        <f t="shared" si="1"/>
        <v>33</v>
      </c>
      <c r="I17" s="180">
        <f t="shared" si="1"/>
        <v>24590080</v>
      </c>
      <c r="J17" s="148">
        <f t="shared" si="1"/>
        <v>105</v>
      </c>
      <c r="K17" s="180">
        <f t="shared" si="1"/>
        <v>85931240</v>
      </c>
      <c r="L17" s="130"/>
      <c r="M17" s="130"/>
      <c r="N17" s="130"/>
    </row>
    <row r="18" spans="1:14" ht="21">
      <c r="A18" s="149" t="s">
        <v>42</v>
      </c>
      <c r="B18" s="150"/>
      <c r="C18" s="181"/>
      <c r="D18" s="182"/>
      <c r="E18" s="183"/>
      <c r="F18" s="181"/>
      <c r="G18" s="182"/>
      <c r="H18" s="181"/>
      <c r="I18" s="182"/>
      <c r="J18" s="184"/>
      <c r="K18" s="185"/>
      <c r="L18" s="125"/>
      <c r="M18" s="125"/>
      <c r="N18" s="125"/>
    </row>
    <row r="19" spans="1:14" ht="21">
      <c r="A19" s="142"/>
      <c r="B19" s="143" t="s">
        <v>31</v>
      </c>
      <c r="C19" s="173"/>
      <c r="D19" s="174"/>
      <c r="E19" s="153"/>
      <c r="F19" s="173"/>
      <c r="G19" s="186"/>
      <c r="H19" s="173"/>
      <c r="I19" s="174"/>
      <c r="J19" s="187"/>
      <c r="K19" s="188"/>
      <c r="L19" s="125"/>
      <c r="M19" s="125"/>
      <c r="N19" s="125"/>
    </row>
    <row r="20" spans="1:14" ht="21">
      <c r="A20" s="142"/>
      <c r="B20" s="151" t="s">
        <v>43</v>
      </c>
      <c r="C20" s="173">
        <v>31</v>
      </c>
      <c r="D20" s="189">
        <f>8000+5000+5000+3000+2000+3000+50000+100000+6500+3000+20000+15000+25000+7000+3000+100000+20000+51500+246500+50000+60000+2000000+150000+2363400+1568000+200000+100000+50000+70000+40000+30000</f>
        <v>7354900</v>
      </c>
      <c r="E20" s="153"/>
      <c r="F20" s="173">
        <v>21</v>
      </c>
      <c r="G20" s="174">
        <f>8000+5000+5000+3000+2000+3000+50000+50000+6500+3000+20000+15000+25000+7000+3000+100000+20000+60000+2000000+2363400+1568000</f>
        <v>6316900</v>
      </c>
      <c r="H20" s="173">
        <v>21</v>
      </c>
      <c r="I20" s="174">
        <f>8000+5000+5000+3000+2000+3000+50000+50000+6500+3000+20000+15000+25000+7000+3000+100000+20000+60000+2000000+2363400+1568000</f>
        <v>6316900</v>
      </c>
      <c r="J20" s="187">
        <f>C20+F20+H20</f>
        <v>73</v>
      </c>
      <c r="K20" s="188">
        <f>D20+G20+I20</f>
        <v>19988700</v>
      </c>
      <c r="L20" s="125"/>
      <c r="M20" s="125"/>
      <c r="N20" s="125"/>
    </row>
    <row r="21" spans="1:14" ht="21">
      <c r="A21" s="142"/>
      <c r="B21" s="151" t="s">
        <v>44</v>
      </c>
      <c r="C21" s="173">
        <v>6</v>
      </c>
      <c r="D21" s="188">
        <v>10000</v>
      </c>
      <c r="E21" s="173"/>
      <c r="F21" s="173">
        <v>6</v>
      </c>
      <c r="G21" s="188">
        <v>10000</v>
      </c>
      <c r="H21" s="173">
        <v>6</v>
      </c>
      <c r="I21" s="188">
        <v>10000</v>
      </c>
      <c r="J21" s="187">
        <f>C21+F21+H21</f>
        <v>18</v>
      </c>
      <c r="K21" s="188">
        <f>D21+G21+I21</f>
        <v>30000</v>
      </c>
      <c r="L21" s="125"/>
      <c r="M21" s="125"/>
      <c r="N21" s="125"/>
    </row>
    <row r="22" spans="1:14" ht="21">
      <c r="A22" s="142"/>
      <c r="B22" s="151" t="s">
        <v>18</v>
      </c>
      <c r="C22" s="173"/>
      <c r="D22" s="188"/>
      <c r="E22" s="173"/>
      <c r="F22" s="173"/>
      <c r="G22" s="188"/>
      <c r="H22" s="173"/>
      <c r="I22" s="188"/>
      <c r="J22" s="187"/>
      <c r="K22" s="188"/>
      <c r="L22" s="125"/>
      <c r="M22" s="125"/>
      <c r="N22" s="125"/>
    </row>
    <row r="23" spans="1:14" ht="21">
      <c r="A23" s="142"/>
      <c r="B23" s="151" t="s">
        <v>45</v>
      </c>
      <c r="C23" s="173">
        <v>9</v>
      </c>
      <c r="D23" s="188">
        <f>500000+95000+50000+30000+100000+60000+200000+5000+142344</f>
        <v>1182344</v>
      </c>
      <c r="E23" s="173"/>
      <c r="F23" s="173">
        <v>6</v>
      </c>
      <c r="G23" s="188">
        <f>30000+100000+60000+200000+5000+142344</f>
        <v>537344</v>
      </c>
      <c r="H23" s="173">
        <v>6</v>
      </c>
      <c r="I23" s="188">
        <f>30000+100000+60000+200000+5000+142344</f>
        <v>537344</v>
      </c>
      <c r="J23" s="187">
        <f>C23+F23+H23</f>
        <v>21</v>
      </c>
      <c r="K23" s="188">
        <f>D23+G23+I23</f>
        <v>2257032</v>
      </c>
      <c r="L23" s="125"/>
      <c r="M23" s="125"/>
      <c r="N23" s="125"/>
    </row>
    <row r="24" spans="1:14" ht="21">
      <c r="A24" s="142"/>
      <c r="B24" s="152" t="s">
        <v>68</v>
      </c>
      <c r="C24" s="190">
        <v>2</v>
      </c>
      <c r="D24" s="191">
        <f>100000+100000</f>
        <v>200000</v>
      </c>
      <c r="E24" s="190"/>
      <c r="F24" s="190">
        <v>2</v>
      </c>
      <c r="G24" s="191">
        <f>100000+100000</f>
        <v>200000</v>
      </c>
      <c r="H24" s="190">
        <v>2</v>
      </c>
      <c r="I24" s="191">
        <f>100000+100000</f>
        <v>200000</v>
      </c>
      <c r="J24" s="187">
        <f>C24+F24+H24</f>
        <v>6</v>
      </c>
      <c r="K24" s="188">
        <f>D24+G24+I24</f>
        <v>600000</v>
      </c>
      <c r="L24" s="125"/>
      <c r="M24" s="125"/>
      <c r="N24" s="125"/>
    </row>
    <row r="25" spans="1:256" s="129" customFormat="1" ht="21">
      <c r="A25" s="147"/>
      <c r="B25" s="148" t="s">
        <v>2</v>
      </c>
      <c r="C25" s="148">
        <f>SUM(C20:C24)</f>
        <v>48</v>
      </c>
      <c r="D25" s="180">
        <f>SUM(D20:D24)</f>
        <v>8747244</v>
      </c>
      <c r="E25" s="147"/>
      <c r="F25" s="148">
        <f aca="true" t="shared" si="2" ref="F25:K25">SUM(F20:F24)</f>
        <v>35</v>
      </c>
      <c r="G25" s="180">
        <f t="shared" si="2"/>
        <v>7064244</v>
      </c>
      <c r="H25" s="148">
        <f t="shared" si="2"/>
        <v>35</v>
      </c>
      <c r="I25" s="180">
        <f t="shared" si="2"/>
        <v>7064244</v>
      </c>
      <c r="J25" s="192">
        <f t="shared" si="2"/>
        <v>118</v>
      </c>
      <c r="K25" s="180">
        <f t="shared" si="2"/>
        <v>22875732</v>
      </c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</row>
    <row r="26" spans="1:256" ht="21">
      <c r="A26" s="140" t="s">
        <v>17</v>
      </c>
      <c r="B26" s="150"/>
      <c r="C26" s="193"/>
      <c r="D26" s="194"/>
      <c r="E26" s="142"/>
      <c r="F26" s="193"/>
      <c r="G26" s="194"/>
      <c r="H26" s="193"/>
      <c r="I26" s="194"/>
      <c r="J26" s="193"/>
      <c r="K26" s="194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  <c r="IV26" s="125"/>
    </row>
    <row r="27" spans="1:256" ht="21">
      <c r="A27" s="142"/>
      <c r="B27" s="143" t="s">
        <v>31</v>
      </c>
      <c r="C27" s="193"/>
      <c r="D27" s="194"/>
      <c r="E27" s="142"/>
      <c r="F27" s="193"/>
      <c r="G27" s="194"/>
      <c r="H27" s="193"/>
      <c r="I27" s="194"/>
      <c r="J27" s="193"/>
      <c r="K27" s="194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</row>
    <row r="28" spans="1:256" ht="21">
      <c r="A28" s="142"/>
      <c r="B28" s="153" t="s">
        <v>69</v>
      </c>
      <c r="C28" s="193"/>
      <c r="D28" s="194"/>
      <c r="E28" s="142"/>
      <c r="F28" s="193"/>
      <c r="G28" s="194"/>
      <c r="H28" s="193"/>
      <c r="I28" s="194"/>
      <c r="J28" s="193"/>
      <c r="K28" s="194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  <c r="IV28" s="125"/>
    </row>
    <row r="29" spans="1:256" ht="21">
      <c r="A29" s="142"/>
      <c r="B29" s="153" t="s">
        <v>70</v>
      </c>
      <c r="C29" s="173"/>
      <c r="D29" s="188"/>
      <c r="E29" s="153"/>
      <c r="F29" s="173"/>
      <c r="G29" s="188"/>
      <c r="H29" s="173"/>
      <c r="I29" s="188"/>
      <c r="J29" s="187"/>
      <c r="K29" s="188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</row>
    <row r="30" spans="1:256" ht="21">
      <c r="A30" s="142"/>
      <c r="B30" s="153" t="s">
        <v>46</v>
      </c>
      <c r="C30" s="173">
        <v>9</v>
      </c>
      <c r="D30" s="174">
        <f>20000+3000+10000+80000+40000+3000+20000+10000+30000</f>
        <v>216000</v>
      </c>
      <c r="E30" s="153"/>
      <c r="F30" s="173">
        <v>9</v>
      </c>
      <c r="G30" s="174">
        <f>20000+3000+10000+80000+40000+3000+20000+10000+30000</f>
        <v>216000</v>
      </c>
      <c r="H30" s="173">
        <v>9</v>
      </c>
      <c r="I30" s="174">
        <v>216000</v>
      </c>
      <c r="J30" s="187">
        <f>C30+F30+H30</f>
        <v>27</v>
      </c>
      <c r="K30" s="188">
        <f>D30+G30+I30</f>
        <v>648000</v>
      </c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</row>
    <row r="31" spans="1:256" ht="21">
      <c r="A31" s="142"/>
      <c r="B31" s="153" t="s">
        <v>71</v>
      </c>
      <c r="C31" s="173"/>
      <c r="D31" s="174"/>
      <c r="E31" s="153"/>
      <c r="F31" s="173"/>
      <c r="G31" s="174"/>
      <c r="H31" s="173"/>
      <c r="I31" s="174"/>
      <c r="J31" s="187"/>
      <c r="K31" s="188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</row>
    <row r="32" spans="1:256" ht="21">
      <c r="A32" s="154"/>
      <c r="B32" s="153" t="s">
        <v>47</v>
      </c>
      <c r="C32" s="173">
        <v>8</v>
      </c>
      <c r="D32" s="174">
        <f>10000+20000+10000+20000+10000+80000+50000+10000</f>
        <v>210000</v>
      </c>
      <c r="E32" s="153"/>
      <c r="F32" s="173">
        <v>8</v>
      </c>
      <c r="G32" s="174">
        <f>10000+20000+10000+20000+10000+80000+50000+5000</f>
        <v>205000</v>
      </c>
      <c r="H32" s="173">
        <v>8</v>
      </c>
      <c r="I32" s="174">
        <f>10000+20000+10000+20000+10000+80000+50000+5000</f>
        <v>205000</v>
      </c>
      <c r="J32" s="187">
        <f>C32+F32+H32</f>
        <v>24</v>
      </c>
      <c r="K32" s="188">
        <f>D32+G32+I32</f>
        <v>620000</v>
      </c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</row>
    <row r="33" spans="1:14" ht="21">
      <c r="A33" s="154"/>
      <c r="B33" s="153" t="s">
        <v>73</v>
      </c>
      <c r="C33" s="173"/>
      <c r="D33" s="174"/>
      <c r="E33" s="153"/>
      <c r="F33" s="173"/>
      <c r="G33" s="174"/>
      <c r="H33" s="173"/>
      <c r="I33" s="174"/>
      <c r="J33" s="187"/>
      <c r="K33" s="188"/>
      <c r="M33" s="125"/>
      <c r="N33" s="125"/>
    </row>
    <row r="34" spans="1:256" s="125" customFormat="1" ht="21">
      <c r="A34" s="142"/>
      <c r="B34" s="155" t="s">
        <v>72</v>
      </c>
      <c r="C34" s="190">
        <v>6</v>
      </c>
      <c r="D34" s="195">
        <f>30000+30000+20000+20000+100000+10000</f>
        <v>210000</v>
      </c>
      <c r="E34" s="155"/>
      <c r="F34" s="190">
        <v>5</v>
      </c>
      <c r="G34" s="195">
        <f>30000+30000+20000+100000+10000</f>
        <v>190000</v>
      </c>
      <c r="H34" s="190">
        <v>5</v>
      </c>
      <c r="I34" s="195">
        <f>30000+30000+20000+100000+10000</f>
        <v>190000</v>
      </c>
      <c r="J34" s="196">
        <f>C34+F34+H34</f>
        <v>16</v>
      </c>
      <c r="K34" s="191">
        <f>D34+G34+I34</f>
        <v>590000</v>
      </c>
      <c r="L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  <c r="IR34" s="126"/>
      <c r="IS34" s="126"/>
      <c r="IT34" s="126"/>
      <c r="IU34" s="126"/>
      <c r="IV34" s="126"/>
    </row>
    <row r="35" spans="1:14" ht="21">
      <c r="A35" s="147"/>
      <c r="B35" s="148" t="s">
        <v>2</v>
      </c>
      <c r="C35" s="148">
        <f>SUM(C29:C34)</f>
        <v>23</v>
      </c>
      <c r="D35" s="180">
        <f>SUM(D30:D34)</f>
        <v>636000</v>
      </c>
      <c r="E35" s="148"/>
      <c r="F35" s="148">
        <f aca="true" t="shared" si="3" ref="F35:K35">SUM(F30:F34)</f>
        <v>22</v>
      </c>
      <c r="G35" s="180">
        <f t="shared" si="3"/>
        <v>611000</v>
      </c>
      <c r="H35" s="148">
        <f t="shared" si="3"/>
        <v>22</v>
      </c>
      <c r="I35" s="180">
        <f t="shared" si="3"/>
        <v>611000</v>
      </c>
      <c r="J35" s="192">
        <f t="shared" si="3"/>
        <v>67</v>
      </c>
      <c r="K35" s="180">
        <f t="shared" si="3"/>
        <v>1858000</v>
      </c>
      <c r="M35" s="125"/>
      <c r="N35" s="125"/>
    </row>
    <row r="36" spans="1:14" ht="21">
      <c r="A36" s="156" t="s">
        <v>3</v>
      </c>
      <c r="B36" s="130"/>
      <c r="C36" s="197"/>
      <c r="D36" s="198"/>
      <c r="E36" s="128"/>
      <c r="F36" s="197"/>
      <c r="G36" s="198"/>
      <c r="H36" s="197"/>
      <c r="I36" s="198"/>
      <c r="J36" s="199"/>
      <c r="K36" s="200"/>
      <c r="M36" s="125"/>
      <c r="N36" s="125"/>
    </row>
    <row r="37" spans="1:14" ht="21">
      <c r="A37" s="142"/>
      <c r="B37" s="143" t="s">
        <v>31</v>
      </c>
      <c r="C37" s="201"/>
      <c r="D37" s="202"/>
      <c r="E37" s="203"/>
      <c r="F37" s="201"/>
      <c r="G37" s="202"/>
      <c r="H37" s="201"/>
      <c r="I37" s="202"/>
      <c r="J37" s="204"/>
      <c r="K37" s="205"/>
      <c r="M37" s="125"/>
      <c r="N37" s="125"/>
    </row>
    <row r="38" spans="1:14" ht="21">
      <c r="A38" s="142"/>
      <c r="B38" s="153" t="s">
        <v>19</v>
      </c>
      <c r="C38" s="173">
        <v>3</v>
      </c>
      <c r="D38" s="174">
        <f>4491600+420000+20000</f>
        <v>4931600</v>
      </c>
      <c r="E38" s="153"/>
      <c r="F38" s="173">
        <v>2</v>
      </c>
      <c r="G38" s="174">
        <f>4491600+420000</f>
        <v>4911600</v>
      </c>
      <c r="H38" s="173">
        <v>2</v>
      </c>
      <c r="I38" s="174">
        <f>4491600+420000</f>
        <v>4911600</v>
      </c>
      <c r="J38" s="187">
        <f>C38+F38+H38</f>
        <v>7</v>
      </c>
      <c r="K38" s="188">
        <f>D38+G38+I38</f>
        <v>14754800</v>
      </c>
      <c r="M38" s="125"/>
      <c r="N38" s="125"/>
    </row>
    <row r="39" spans="1:14" ht="21">
      <c r="A39" s="142"/>
      <c r="B39" s="153" t="s">
        <v>20</v>
      </c>
      <c r="C39" s="173"/>
      <c r="D39" s="188"/>
      <c r="E39" s="153"/>
      <c r="F39" s="173"/>
      <c r="G39" s="188"/>
      <c r="H39" s="173"/>
      <c r="I39" s="188"/>
      <c r="J39" s="187"/>
      <c r="K39" s="188"/>
      <c r="M39" s="125"/>
      <c r="N39" s="125"/>
    </row>
    <row r="40" spans="1:14" ht="21">
      <c r="A40" s="142"/>
      <c r="B40" s="153" t="s">
        <v>4</v>
      </c>
      <c r="C40" s="173">
        <v>0</v>
      </c>
      <c r="D40" s="174">
        <v>0</v>
      </c>
      <c r="E40" s="153"/>
      <c r="F40" s="173">
        <v>0</v>
      </c>
      <c r="G40" s="174">
        <v>0</v>
      </c>
      <c r="H40" s="173">
        <v>0</v>
      </c>
      <c r="I40" s="174">
        <v>0</v>
      </c>
      <c r="J40" s="187">
        <f>C40+F40+H40</f>
        <v>0</v>
      </c>
      <c r="K40" s="188">
        <f>D40+G40+I40</f>
        <v>0</v>
      </c>
      <c r="M40" s="125"/>
      <c r="N40" s="125"/>
    </row>
    <row r="41" spans="1:14" ht="21">
      <c r="A41" s="142"/>
      <c r="B41" s="153" t="s">
        <v>74</v>
      </c>
      <c r="C41" s="173"/>
      <c r="D41" s="174"/>
      <c r="E41" s="153"/>
      <c r="F41" s="173"/>
      <c r="G41" s="174"/>
      <c r="H41" s="173"/>
      <c r="I41" s="174"/>
      <c r="J41" s="187"/>
      <c r="K41" s="188"/>
      <c r="M41" s="125"/>
      <c r="N41" s="125"/>
    </row>
    <row r="42" spans="1:14" ht="21">
      <c r="A42" s="142"/>
      <c r="B42" s="153" t="s">
        <v>75</v>
      </c>
      <c r="C42" s="173">
        <v>17</v>
      </c>
      <c r="D42" s="174">
        <f>72000+20000+100000+10000+30000+30000+50000+40000+20000+80000+20000+100000+10000+5000+1200+50000+1500</f>
        <v>639700</v>
      </c>
      <c r="E42" s="153"/>
      <c r="F42" s="173">
        <v>12</v>
      </c>
      <c r="G42" s="174">
        <f>72000+100000+10000+30000+50000+40000+80000+20000+100000+10000+1200+1500</f>
        <v>514700</v>
      </c>
      <c r="H42" s="173">
        <v>14</v>
      </c>
      <c r="I42" s="174">
        <f>72000+100000+10000+30000+30000+50000+40000+80000+20000+100000+10000+1200+50000+1500</f>
        <v>594700</v>
      </c>
      <c r="J42" s="187">
        <f>C42+F42+H42</f>
        <v>43</v>
      </c>
      <c r="K42" s="188">
        <f>D42+G42+I42</f>
        <v>1749100</v>
      </c>
      <c r="M42" s="125"/>
      <c r="N42" s="125"/>
    </row>
    <row r="43" spans="1:14" s="129" customFormat="1" ht="21">
      <c r="A43" s="147"/>
      <c r="B43" s="148" t="s">
        <v>2</v>
      </c>
      <c r="C43" s="148">
        <f>SUM(C38:C42)</f>
        <v>20</v>
      </c>
      <c r="D43" s="180">
        <f>SUM(D38:D42)</f>
        <v>5571300</v>
      </c>
      <c r="E43" s="148"/>
      <c r="F43" s="148">
        <f aca="true" t="shared" si="4" ref="F43:K43">SUM(F38:F42)</f>
        <v>14</v>
      </c>
      <c r="G43" s="180">
        <f t="shared" si="4"/>
        <v>5426300</v>
      </c>
      <c r="H43" s="148">
        <f t="shared" si="4"/>
        <v>16</v>
      </c>
      <c r="I43" s="180">
        <f t="shared" si="4"/>
        <v>5506300</v>
      </c>
      <c r="J43" s="192">
        <f t="shared" si="4"/>
        <v>50</v>
      </c>
      <c r="K43" s="180">
        <f t="shared" si="4"/>
        <v>16503900</v>
      </c>
      <c r="M43" s="130"/>
      <c r="N43" s="130"/>
    </row>
    <row r="44" spans="1:14" ht="21">
      <c r="A44" s="156" t="s">
        <v>5</v>
      </c>
      <c r="B44" s="130"/>
      <c r="C44" s="197"/>
      <c r="D44" s="206"/>
      <c r="E44" s="197"/>
      <c r="F44" s="197"/>
      <c r="G44" s="206"/>
      <c r="H44" s="197"/>
      <c r="I44" s="206"/>
      <c r="J44" s="199"/>
      <c r="K44" s="200"/>
      <c r="M44" s="125"/>
      <c r="N44" s="125"/>
    </row>
    <row r="45" spans="1:14" ht="21">
      <c r="A45" s="142"/>
      <c r="B45" s="143" t="s">
        <v>31</v>
      </c>
      <c r="C45" s="170"/>
      <c r="D45" s="171"/>
      <c r="E45" s="172"/>
      <c r="F45" s="170"/>
      <c r="G45" s="171"/>
      <c r="H45" s="170"/>
      <c r="I45" s="171"/>
      <c r="J45" s="207"/>
      <c r="K45" s="208"/>
      <c r="M45" s="125"/>
      <c r="N45" s="125"/>
    </row>
    <row r="46" spans="1:14" ht="21">
      <c r="A46" s="142"/>
      <c r="B46" s="142" t="s">
        <v>50</v>
      </c>
      <c r="C46" s="193">
        <v>0</v>
      </c>
      <c r="D46" s="194">
        <v>0</v>
      </c>
      <c r="E46" s="142"/>
      <c r="F46" s="193">
        <v>1</v>
      </c>
      <c r="G46" s="194">
        <v>100000</v>
      </c>
      <c r="H46" s="193">
        <v>0</v>
      </c>
      <c r="I46" s="209">
        <v>0</v>
      </c>
      <c r="J46" s="187">
        <f>C46+F46+H46</f>
        <v>1</v>
      </c>
      <c r="K46" s="188">
        <f>D46+G46+I46</f>
        <v>100000</v>
      </c>
      <c r="M46" s="125"/>
      <c r="N46" s="125"/>
    </row>
    <row r="47" spans="1:14" ht="21">
      <c r="A47" s="142"/>
      <c r="B47" s="145" t="s">
        <v>60</v>
      </c>
      <c r="C47" s="177"/>
      <c r="D47" s="178"/>
      <c r="E47" s="145"/>
      <c r="F47" s="177"/>
      <c r="G47" s="178"/>
      <c r="H47" s="177"/>
      <c r="I47" s="178"/>
      <c r="J47" s="187"/>
      <c r="K47" s="188"/>
      <c r="M47" s="125"/>
      <c r="N47" s="125"/>
    </row>
    <row r="48" spans="1:14" ht="21">
      <c r="A48" s="142"/>
      <c r="B48" s="145" t="s">
        <v>6</v>
      </c>
      <c r="C48" s="177">
        <v>5</v>
      </c>
      <c r="D48" s="179">
        <f>50000+20000+20000+20000+30000</f>
        <v>140000</v>
      </c>
      <c r="E48" s="177"/>
      <c r="F48" s="177">
        <v>3</v>
      </c>
      <c r="G48" s="179">
        <f>20000+20000+30000</f>
        <v>70000</v>
      </c>
      <c r="H48" s="177">
        <v>4</v>
      </c>
      <c r="I48" s="179">
        <f>20000+20000+20000+30000</f>
        <v>90000</v>
      </c>
      <c r="J48" s="187">
        <f>C48+F48+H48</f>
        <v>12</v>
      </c>
      <c r="K48" s="188">
        <f>D48+G48+I48</f>
        <v>300000</v>
      </c>
      <c r="M48" s="125"/>
      <c r="N48" s="125"/>
    </row>
    <row r="49" spans="1:14" ht="21">
      <c r="A49" s="142"/>
      <c r="B49" s="157" t="s">
        <v>61</v>
      </c>
      <c r="C49" s="177">
        <v>1</v>
      </c>
      <c r="D49" s="179">
        <v>100000</v>
      </c>
      <c r="E49" s="145"/>
      <c r="F49" s="177">
        <v>1</v>
      </c>
      <c r="G49" s="179">
        <v>100000</v>
      </c>
      <c r="H49" s="177">
        <v>1</v>
      </c>
      <c r="I49" s="179">
        <v>100000</v>
      </c>
      <c r="J49" s="187">
        <f>C49+F49+H49</f>
        <v>3</v>
      </c>
      <c r="K49" s="188">
        <f>D49+G49+I49</f>
        <v>300000</v>
      </c>
      <c r="M49" s="125"/>
      <c r="N49" s="125"/>
    </row>
    <row r="50" spans="1:14" s="129" customFormat="1" ht="21">
      <c r="A50" s="147"/>
      <c r="B50" s="158" t="s">
        <v>2</v>
      </c>
      <c r="C50" s="148">
        <f>SUM(C46:C49)</f>
        <v>6</v>
      </c>
      <c r="D50" s="180">
        <f>SUM(D48:D49)</f>
        <v>240000</v>
      </c>
      <c r="E50" s="148"/>
      <c r="F50" s="148">
        <f aca="true" t="shared" si="5" ref="F50:K50">SUM(F46:F49)</f>
        <v>5</v>
      </c>
      <c r="G50" s="180">
        <f t="shared" si="5"/>
        <v>270000</v>
      </c>
      <c r="H50" s="148">
        <f t="shared" si="5"/>
        <v>5</v>
      </c>
      <c r="I50" s="180">
        <f t="shared" si="5"/>
        <v>190000</v>
      </c>
      <c r="J50" s="192">
        <f t="shared" si="5"/>
        <v>16</v>
      </c>
      <c r="K50" s="180">
        <f t="shared" si="5"/>
        <v>700000</v>
      </c>
      <c r="M50" s="130"/>
      <c r="N50" s="130"/>
    </row>
    <row r="51" spans="1:14" ht="21">
      <c r="A51" s="149" t="s">
        <v>57</v>
      </c>
      <c r="B51" s="140"/>
      <c r="C51" s="210"/>
      <c r="D51" s="211"/>
      <c r="E51" s="181"/>
      <c r="F51" s="181"/>
      <c r="G51" s="211"/>
      <c r="H51" s="181"/>
      <c r="I51" s="211"/>
      <c r="J51" s="184"/>
      <c r="K51" s="185"/>
      <c r="M51" s="125"/>
      <c r="N51" s="125"/>
    </row>
    <row r="52" spans="1:14" ht="21">
      <c r="A52" s="159"/>
      <c r="B52" s="143" t="s">
        <v>31</v>
      </c>
      <c r="C52" s="173"/>
      <c r="D52" s="174"/>
      <c r="E52" s="153"/>
      <c r="F52" s="173"/>
      <c r="G52" s="174"/>
      <c r="H52" s="173"/>
      <c r="I52" s="174"/>
      <c r="J52" s="187"/>
      <c r="K52" s="188"/>
      <c r="M52" s="125"/>
      <c r="N52" s="125"/>
    </row>
    <row r="53" spans="1:14" ht="21">
      <c r="A53" s="159"/>
      <c r="B53" s="153" t="s">
        <v>21</v>
      </c>
      <c r="C53" s="173">
        <v>23</v>
      </c>
      <c r="D53" s="188">
        <f>800000+1000000+100000+250000+260000+50000+5000000+50000+100000+50000+600000+34200+30000+400000+5000+100000+300000+100000+100000+230000+50000+20000+100000</f>
        <v>9729200</v>
      </c>
      <c r="E53" s="173"/>
      <c r="F53" s="173">
        <v>16</v>
      </c>
      <c r="G53" s="188">
        <f>300000+300000+1000000+20000+10000000+40000+50000+1000000+30000+300000+400000+50000+100000+100000+100000+2000000</f>
        <v>15790000</v>
      </c>
      <c r="H53" s="173">
        <v>8</v>
      </c>
      <c r="I53" s="188">
        <f>10000000+1000000+2500000+30000+150000+2000000+200000+100000</f>
        <v>15980000</v>
      </c>
      <c r="J53" s="187">
        <f>C53+F53+H53</f>
        <v>47</v>
      </c>
      <c r="K53" s="188">
        <f>D53+G53+I53</f>
        <v>41499200</v>
      </c>
      <c r="M53" s="125"/>
      <c r="N53" s="125"/>
    </row>
    <row r="54" spans="1:14" ht="21">
      <c r="A54" s="159"/>
      <c r="B54" s="153" t="s">
        <v>80</v>
      </c>
      <c r="C54" s="173"/>
      <c r="D54" s="188"/>
      <c r="E54" s="173"/>
      <c r="F54" s="173"/>
      <c r="G54" s="188"/>
      <c r="H54" s="173"/>
      <c r="I54" s="188"/>
      <c r="J54" s="187"/>
      <c r="K54" s="188"/>
      <c r="M54" s="125"/>
      <c r="N54" s="125"/>
    </row>
    <row r="55" spans="1:14" ht="21">
      <c r="A55" s="159"/>
      <c r="B55" s="153" t="s">
        <v>81</v>
      </c>
      <c r="C55" s="173">
        <v>11</v>
      </c>
      <c r="D55" s="188">
        <f>40000+100000+100000+20000+300000+75000+400000+75000+10000+25000+18500</f>
        <v>1163500</v>
      </c>
      <c r="E55" s="173"/>
      <c r="F55" s="173">
        <v>10</v>
      </c>
      <c r="G55" s="188">
        <f>270000+1914500+1000000+300000+400000+66000+20000+236500+35000+18500</f>
        <v>4260500</v>
      </c>
      <c r="H55" s="173">
        <v>3</v>
      </c>
      <c r="I55" s="188">
        <f>300000+1500000+700000</f>
        <v>2500000</v>
      </c>
      <c r="J55" s="173">
        <f>C55+F55+H55</f>
        <v>24</v>
      </c>
      <c r="K55" s="188">
        <f>D55+G55+I55</f>
        <v>7924000</v>
      </c>
      <c r="M55" s="125"/>
      <c r="N55" s="125"/>
    </row>
    <row r="56" spans="1:14" ht="21">
      <c r="A56" s="159"/>
      <c r="B56" s="153" t="s">
        <v>82</v>
      </c>
      <c r="C56" s="173"/>
      <c r="D56" s="188"/>
      <c r="E56" s="173"/>
      <c r="F56" s="173"/>
      <c r="G56" s="188"/>
      <c r="H56" s="173"/>
      <c r="I56" s="188"/>
      <c r="J56" s="187"/>
      <c r="K56" s="188"/>
      <c r="M56" s="125"/>
      <c r="N56" s="125"/>
    </row>
    <row r="57" spans="1:14" ht="21">
      <c r="A57" s="159"/>
      <c r="B57" s="153" t="s">
        <v>77</v>
      </c>
      <c r="C57" s="173">
        <v>30</v>
      </c>
      <c r="D57" s="188">
        <f>430000+500000+18500+300000+100000+430000+150000+280000+87000+100000+45000+50000+150000+144000+852000+46000+60000+155000+80000+380000+450000+590000+271000+245000+2000000+82500+1100000+100000+1800000+450000</f>
        <v>11446000</v>
      </c>
      <c r="E57" s="173"/>
      <c r="F57" s="173">
        <v>28</v>
      </c>
      <c r="G57" s="188">
        <f>300000+360000+100000+722000+1326000+1650000+250000+392000+600000+303750+909000+502000+618000+457000+563000+208000+375000+450000+750000+1300000+180000+390000+386000+1000000+51000+2340000+2340000+675000</f>
        <v>19497750</v>
      </c>
      <c r="H57" s="173">
        <v>14</v>
      </c>
      <c r="I57" s="188">
        <f>290000+1257000+2000000+200000+175000+220000+638000+30000+188000+460000+280000+180000+600000</f>
        <v>6518000</v>
      </c>
      <c r="J57" s="173">
        <f>C57+F57+H57</f>
        <v>72</v>
      </c>
      <c r="K57" s="188">
        <f>D57+G57+I57</f>
        <v>37461750</v>
      </c>
      <c r="M57" s="125"/>
      <c r="N57" s="125"/>
    </row>
    <row r="58" spans="1:14" ht="21">
      <c r="A58" s="159"/>
      <c r="B58" s="155" t="s">
        <v>23</v>
      </c>
      <c r="C58" s="190">
        <v>1</v>
      </c>
      <c r="D58" s="191">
        <v>100000</v>
      </c>
      <c r="E58" s="190"/>
      <c r="F58" s="190">
        <v>1</v>
      </c>
      <c r="G58" s="191">
        <v>100000</v>
      </c>
      <c r="H58" s="190">
        <v>1</v>
      </c>
      <c r="I58" s="191">
        <v>100000</v>
      </c>
      <c r="J58" s="190">
        <f>C58+F58+H58</f>
        <v>3</v>
      </c>
      <c r="K58" s="191">
        <f>D58+G58+I58</f>
        <v>300000</v>
      </c>
      <c r="M58" s="125"/>
      <c r="N58" s="125"/>
    </row>
    <row r="59" spans="1:14" ht="21">
      <c r="A59" s="160"/>
      <c r="B59" s="148" t="s">
        <v>2</v>
      </c>
      <c r="C59" s="148">
        <f>SUM(C53:C58)</f>
        <v>65</v>
      </c>
      <c r="D59" s="180">
        <f>SUM(D53:D58)</f>
        <v>22438700</v>
      </c>
      <c r="E59" s="148"/>
      <c r="F59" s="148">
        <f aca="true" t="shared" si="6" ref="F59:K59">SUM(F53:F58)</f>
        <v>55</v>
      </c>
      <c r="G59" s="212">
        <f t="shared" si="6"/>
        <v>39648250</v>
      </c>
      <c r="H59" s="148">
        <f t="shared" si="6"/>
        <v>26</v>
      </c>
      <c r="I59" s="212">
        <f t="shared" si="6"/>
        <v>25098000</v>
      </c>
      <c r="J59" s="192">
        <f t="shared" si="6"/>
        <v>146</v>
      </c>
      <c r="K59" s="180">
        <f t="shared" si="6"/>
        <v>87184950</v>
      </c>
      <c r="M59" s="125"/>
      <c r="N59" s="125"/>
    </row>
    <row r="60" spans="1:14" ht="21">
      <c r="A60" s="149" t="s">
        <v>8</v>
      </c>
      <c r="B60" s="140"/>
      <c r="C60" s="177"/>
      <c r="D60" s="179"/>
      <c r="E60" s="177"/>
      <c r="F60" s="177"/>
      <c r="G60" s="179"/>
      <c r="H60" s="177"/>
      <c r="I60" s="179"/>
      <c r="J60" s="213"/>
      <c r="K60" s="179"/>
      <c r="M60" s="125"/>
      <c r="N60" s="125"/>
    </row>
    <row r="61" spans="1:14" ht="21">
      <c r="A61" s="159"/>
      <c r="B61" s="161" t="s">
        <v>31</v>
      </c>
      <c r="C61" s="214"/>
      <c r="D61" s="215"/>
      <c r="E61" s="214"/>
      <c r="F61" s="214"/>
      <c r="G61" s="215"/>
      <c r="H61" s="214"/>
      <c r="I61" s="215"/>
      <c r="J61" s="216"/>
      <c r="K61" s="215"/>
      <c r="M61" s="125"/>
      <c r="N61" s="125"/>
    </row>
    <row r="62" spans="1:14" ht="21">
      <c r="A62" s="159"/>
      <c r="B62" s="145" t="s">
        <v>24</v>
      </c>
      <c r="C62" s="177">
        <v>4</v>
      </c>
      <c r="D62" s="179">
        <f>30000+50000+10000+100000</f>
        <v>190000</v>
      </c>
      <c r="E62" s="177"/>
      <c r="F62" s="177">
        <v>6</v>
      </c>
      <c r="G62" s="179">
        <f>30000+50000+1000000+10000+50000+100000</f>
        <v>1240000</v>
      </c>
      <c r="H62" s="177">
        <v>5</v>
      </c>
      <c r="I62" s="179">
        <f>30000+50000+10000000+10000+100000</f>
        <v>10190000</v>
      </c>
      <c r="J62" s="213">
        <f aca="true" t="shared" si="7" ref="J62:K64">C62+F62+H62</f>
        <v>15</v>
      </c>
      <c r="K62" s="179">
        <f t="shared" si="7"/>
        <v>11620000</v>
      </c>
      <c r="M62" s="125"/>
      <c r="N62" s="125"/>
    </row>
    <row r="63" spans="1:14" ht="21">
      <c r="A63" s="159"/>
      <c r="B63" s="145" t="s">
        <v>51</v>
      </c>
      <c r="C63" s="177">
        <v>9</v>
      </c>
      <c r="D63" s="179">
        <f>20000+20000+2000+5000+20000+20000+20000+2000+1500000</f>
        <v>1609000</v>
      </c>
      <c r="E63" s="177"/>
      <c r="F63" s="177">
        <v>9</v>
      </c>
      <c r="G63" s="179">
        <f>20000+2000+5000+20000+20000+20000+2000+100000+50000</f>
        <v>239000</v>
      </c>
      <c r="H63" s="177">
        <v>8</v>
      </c>
      <c r="I63" s="179">
        <f>20000+20000+2000+5000+20000+20000+20000+2000</f>
        <v>109000</v>
      </c>
      <c r="J63" s="213">
        <f t="shared" si="7"/>
        <v>26</v>
      </c>
      <c r="K63" s="179">
        <f t="shared" si="7"/>
        <v>1957000</v>
      </c>
      <c r="M63" s="125"/>
      <c r="N63" s="125"/>
    </row>
    <row r="64" spans="1:14" ht="21">
      <c r="A64" s="159"/>
      <c r="B64" s="145" t="s">
        <v>84</v>
      </c>
      <c r="C64" s="177">
        <v>1</v>
      </c>
      <c r="D64" s="179">
        <v>3000</v>
      </c>
      <c r="E64" s="177"/>
      <c r="F64" s="177">
        <v>2</v>
      </c>
      <c r="G64" s="179">
        <v>13000</v>
      </c>
      <c r="H64" s="177">
        <v>2</v>
      </c>
      <c r="I64" s="179">
        <v>13000</v>
      </c>
      <c r="J64" s="213">
        <f t="shared" si="7"/>
        <v>5</v>
      </c>
      <c r="K64" s="179">
        <f t="shared" si="7"/>
        <v>29000</v>
      </c>
      <c r="M64" s="125"/>
      <c r="N64" s="125"/>
    </row>
    <row r="65" spans="1:14" s="129" customFormat="1" ht="21">
      <c r="A65" s="147"/>
      <c r="B65" s="148" t="s">
        <v>2</v>
      </c>
      <c r="C65" s="148">
        <f>SUM(C62:C64)</f>
        <v>14</v>
      </c>
      <c r="D65" s="180">
        <f>SUM(D62:D64)</f>
        <v>1802000</v>
      </c>
      <c r="E65" s="148"/>
      <c r="F65" s="148">
        <f aca="true" t="shared" si="8" ref="F65:K65">SUM(F62:F64)</f>
        <v>17</v>
      </c>
      <c r="G65" s="180">
        <f t="shared" si="8"/>
        <v>1492000</v>
      </c>
      <c r="H65" s="148">
        <f t="shared" si="8"/>
        <v>15</v>
      </c>
      <c r="I65" s="180">
        <f t="shared" si="8"/>
        <v>10312000</v>
      </c>
      <c r="J65" s="192">
        <f t="shared" si="8"/>
        <v>46</v>
      </c>
      <c r="K65" s="180">
        <f t="shared" si="8"/>
        <v>13606000</v>
      </c>
      <c r="M65" s="130"/>
      <c r="N65" s="130"/>
    </row>
    <row r="66" spans="1:14" ht="21">
      <c r="A66" s="140" t="s">
        <v>10</v>
      </c>
      <c r="B66" s="158"/>
      <c r="C66" s="217"/>
      <c r="D66" s="218"/>
      <c r="E66" s="217"/>
      <c r="F66" s="217"/>
      <c r="G66" s="218"/>
      <c r="H66" s="217"/>
      <c r="I66" s="218"/>
      <c r="J66" s="219"/>
      <c r="K66" s="218"/>
      <c r="M66" s="125"/>
      <c r="N66" s="125"/>
    </row>
    <row r="67" spans="1:14" ht="21">
      <c r="A67" s="159"/>
      <c r="B67" s="161" t="s">
        <v>31</v>
      </c>
      <c r="C67" s="177"/>
      <c r="D67" s="179"/>
      <c r="E67" s="177"/>
      <c r="F67" s="177"/>
      <c r="G67" s="179"/>
      <c r="H67" s="177"/>
      <c r="I67" s="179"/>
      <c r="J67" s="213"/>
      <c r="K67" s="179"/>
      <c r="M67" s="125"/>
      <c r="N67" s="125"/>
    </row>
    <row r="68" spans="1:14" ht="21">
      <c r="A68" s="159"/>
      <c r="B68" s="145" t="s">
        <v>53</v>
      </c>
      <c r="C68" s="177">
        <v>10</v>
      </c>
      <c r="D68" s="179">
        <f>150000+170000+2000+35000+80000+2000+20000+50000+10000+30000</f>
        <v>549000</v>
      </c>
      <c r="E68" s="177"/>
      <c r="F68" s="177">
        <v>12</v>
      </c>
      <c r="G68" s="179">
        <f>150000+170000+2000+20000+35000+80000+50000+2000+20000+50000+10000+30000</f>
        <v>619000</v>
      </c>
      <c r="H68" s="177">
        <v>12</v>
      </c>
      <c r="I68" s="179">
        <f>150000+170000+2000+20000+35000+80000+50000+2000+20000+50000+10000+30000</f>
        <v>619000</v>
      </c>
      <c r="J68" s="213">
        <f>C68+F68+H68</f>
        <v>34</v>
      </c>
      <c r="K68" s="179">
        <f>D68+G68+I68</f>
        <v>1787000</v>
      </c>
      <c r="M68" s="125"/>
      <c r="N68" s="125"/>
    </row>
    <row r="69" spans="1:14" ht="21">
      <c r="A69" s="159"/>
      <c r="B69" s="145" t="s">
        <v>54</v>
      </c>
      <c r="C69" s="177">
        <v>2</v>
      </c>
      <c r="D69" s="178">
        <f>50000+130000</f>
        <v>180000</v>
      </c>
      <c r="E69" s="145"/>
      <c r="F69" s="177">
        <v>3</v>
      </c>
      <c r="G69" s="178">
        <f>60000+50000+130000</f>
        <v>240000</v>
      </c>
      <c r="H69" s="177">
        <v>2</v>
      </c>
      <c r="I69" s="178">
        <f>60000+50000</f>
        <v>110000</v>
      </c>
      <c r="J69" s="213">
        <f>C69+F69+H69</f>
        <v>7</v>
      </c>
      <c r="K69" s="179">
        <f>D69+G69+I69</f>
        <v>530000</v>
      </c>
      <c r="M69" s="125"/>
      <c r="N69" s="125"/>
    </row>
    <row r="70" spans="1:14" s="129" customFormat="1" ht="21">
      <c r="A70" s="147"/>
      <c r="B70" s="148" t="s">
        <v>2</v>
      </c>
      <c r="C70" s="148">
        <f>SUM(C68:C69)</f>
        <v>12</v>
      </c>
      <c r="D70" s="180">
        <f>SUM(D68:D69)</f>
        <v>729000</v>
      </c>
      <c r="E70" s="148"/>
      <c r="F70" s="148">
        <f aca="true" t="shared" si="9" ref="F70:K70">SUM(F68:F69)</f>
        <v>15</v>
      </c>
      <c r="G70" s="180">
        <f t="shared" si="9"/>
        <v>859000</v>
      </c>
      <c r="H70" s="148">
        <f t="shared" si="9"/>
        <v>14</v>
      </c>
      <c r="I70" s="180">
        <f t="shared" si="9"/>
        <v>729000</v>
      </c>
      <c r="J70" s="192">
        <f t="shared" si="9"/>
        <v>41</v>
      </c>
      <c r="K70" s="180">
        <f t="shared" si="9"/>
        <v>2317000</v>
      </c>
      <c r="M70" s="130"/>
      <c r="N70" s="130"/>
    </row>
    <row r="71" spans="1:14" ht="21">
      <c r="A71" s="140" t="s">
        <v>11</v>
      </c>
      <c r="B71" s="162"/>
      <c r="C71" s="214"/>
      <c r="D71" s="215"/>
      <c r="E71" s="214"/>
      <c r="F71" s="214"/>
      <c r="G71" s="215"/>
      <c r="H71" s="214"/>
      <c r="I71" s="215"/>
      <c r="J71" s="216"/>
      <c r="K71" s="215"/>
      <c r="M71" s="125"/>
      <c r="N71" s="125"/>
    </row>
    <row r="72" spans="1:14" ht="21">
      <c r="A72" s="142"/>
      <c r="B72" s="161" t="s">
        <v>31</v>
      </c>
      <c r="C72" s="214"/>
      <c r="D72" s="215"/>
      <c r="E72" s="164"/>
      <c r="F72" s="214"/>
      <c r="G72" s="214"/>
      <c r="H72" s="214"/>
      <c r="I72" s="214"/>
      <c r="J72" s="214"/>
      <c r="K72" s="215"/>
      <c r="M72" s="125"/>
      <c r="N72" s="125"/>
    </row>
    <row r="73" spans="1:14" ht="21">
      <c r="A73" s="142"/>
      <c r="B73" s="145" t="s">
        <v>78</v>
      </c>
      <c r="C73" s="193">
        <v>7</v>
      </c>
      <c r="D73" s="194">
        <f>40000+5000+100000+10000+3000+7000+250000</f>
        <v>415000</v>
      </c>
      <c r="E73" s="193"/>
      <c r="F73" s="193">
        <v>7</v>
      </c>
      <c r="G73" s="194">
        <f>40000+5000+100000+10000+3000+10000+7000</f>
        <v>175000</v>
      </c>
      <c r="H73" s="193">
        <v>6</v>
      </c>
      <c r="I73" s="194">
        <f>40000+5000+100000+10000+3000+7000</f>
        <v>165000</v>
      </c>
      <c r="J73" s="219">
        <f>C73+F73+H73</f>
        <v>20</v>
      </c>
      <c r="K73" s="218">
        <f>D73+G73+I73</f>
        <v>755000</v>
      </c>
      <c r="M73" s="125"/>
      <c r="N73" s="125"/>
    </row>
    <row r="74" spans="1:14" ht="21">
      <c r="A74" s="159"/>
      <c r="B74" s="163"/>
      <c r="C74" s="214"/>
      <c r="D74" s="215"/>
      <c r="E74" s="214"/>
      <c r="F74" s="214"/>
      <c r="G74" s="215"/>
      <c r="H74" s="214"/>
      <c r="I74" s="215"/>
      <c r="J74" s="216"/>
      <c r="K74" s="215"/>
      <c r="M74" s="125"/>
      <c r="N74" s="125"/>
    </row>
    <row r="75" spans="1:14" s="129" customFormat="1" ht="21">
      <c r="A75" s="147"/>
      <c r="B75" s="148" t="s">
        <v>2</v>
      </c>
      <c r="C75" s="148">
        <f>SUM(C73:C74)</f>
        <v>7</v>
      </c>
      <c r="D75" s="180">
        <f>SUM(D73:D74)</f>
        <v>415000</v>
      </c>
      <c r="E75" s="148"/>
      <c r="F75" s="148">
        <f aca="true" t="shared" si="10" ref="F75:K75">SUM(F73:F74)</f>
        <v>7</v>
      </c>
      <c r="G75" s="180">
        <f t="shared" si="10"/>
        <v>175000</v>
      </c>
      <c r="H75" s="148">
        <f t="shared" si="10"/>
        <v>6</v>
      </c>
      <c r="I75" s="180">
        <f t="shared" si="10"/>
        <v>165000</v>
      </c>
      <c r="J75" s="192">
        <f t="shared" si="10"/>
        <v>20</v>
      </c>
      <c r="K75" s="180">
        <f t="shared" si="10"/>
        <v>755000</v>
      </c>
      <c r="M75" s="130"/>
      <c r="N75" s="130"/>
    </row>
    <row r="76" spans="1:14" ht="21">
      <c r="A76" s="140" t="s">
        <v>12</v>
      </c>
      <c r="B76" s="140"/>
      <c r="C76" s="220"/>
      <c r="D76" s="221"/>
      <c r="E76" s="220"/>
      <c r="F76" s="220"/>
      <c r="G76" s="221"/>
      <c r="H76" s="220"/>
      <c r="I76" s="221"/>
      <c r="J76" s="222"/>
      <c r="K76" s="221"/>
      <c r="M76" s="125"/>
      <c r="N76" s="125"/>
    </row>
    <row r="77" spans="1:14" ht="21">
      <c r="A77" s="159"/>
      <c r="B77" s="161" t="s">
        <v>31</v>
      </c>
      <c r="C77" s="177"/>
      <c r="D77" s="179"/>
      <c r="E77" s="177"/>
      <c r="F77" s="177"/>
      <c r="G77" s="179"/>
      <c r="H77" s="177"/>
      <c r="I77" s="179"/>
      <c r="J77" s="213"/>
      <c r="K77" s="179"/>
      <c r="M77" s="125"/>
      <c r="N77" s="125"/>
    </row>
    <row r="78" spans="1:14" ht="21">
      <c r="A78" s="159"/>
      <c r="B78" s="145" t="s">
        <v>25</v>
      </c>
      <c r="C78" s="177"/>
      <c r="D78" s="178"/>
      <c r="E78" s="145"/>
      <c r="F78" s="177"/>
      <c r="G78" s="178"/>
      <c r="H78" s="177"/>
      <c r="I78" s="178"/>
      <c r="J78" s="213"/>
      <c r="K78" s="179"/>
      <c r="M78" s="125"/>
      <c r="N78" s="125"/>
    </row>
    <row r="79" spans="1:14" ht="21">
      <c r="A79" s="142"/>
      <c r="B79" s="145" t="s">
        <v>13</v>
      </c>
      <c r="C79" s="177">
        <v>10</v>
      </c>
      <c r="D79" s="179">
        <f>100000+20000+10000+350000+200000+730000+100000+50000+20000+20000</f>
        <v>1600000</v>
      </c>
      <c r="E79" s="177"/>
      <c r="F79" s="177">
        <v>8</v>
      </c>
      <c r="G79" s="179">
        <f>100000+20000+500000+400000+651000+50000+20000+20000</f>
        <v>1761000</v>
      </c>
      <c r="H79" s="177">
        <v>9</v>
      </c>
      <c r="I79" s="179">
        <f>100000+20000+10000+200000+400000+238000+50000+20000+20000</f>
        <v>1058000</v>
      </c>
      <c r="J79" s="213">
        <f>C79+F79+H79</f>
        <v>27</v>
      </c>
      <c r="K79" s="179">
        <f>D79+G79+I79</f>
        <v>4419000</v>
      </c>
      <c r="M79" s="125"/>
      <c r="N79" s="125"/>
    </row>
    <row r="80" spans="1:14" ht="21">
      <c r="A80" s="142"/>
      <c r="B80" s="145" t="s">
        <v>26</v>
      </c>
      <c r="C80" s="177">
        <v>2</v>
      </c>
      <c r="D80" s="179">
        <v>60000</v>
      </c>
      <c r="E80" s="177"/>
      <c r="F80" s="177">
        <v>2</v>
      </c>
      <c r="G80" s="179">
        <v>60000</v>
      </c>
      <c r="H80" s="177">
        <v>2</v>
      </c>
      <c r="I80" s="179">
        <v>60000</v>
      </c>
      <c r="J80" s="213">
        <f>C80+F80+H80</f>
        <v>6</v>
      </c>
      <c r="K80" s="179">
        <f>D80+G80+I80</f>
        <v>180000</v>
      </c>
      <c r="M80" s="125"/>
      <c r="N80" s="125"/>
    </row>
    <row r="81" spans="1:14" ht="21">
      <c r="A81" s="142"/>
      <c r="B81" s="164" t="s">
        <v>27</v>
      </c>
      <c r="C81" s="214"/>
      <c r="D81" s="215"/>
      <c r="E81" s="214"/>
      <c r="F81" s="214"/>
      <c r="G81" s="215"/>
      <c r="H81" s="214"/>
      <c r="I81" s="215"/>
      <c r="J81" s="213"/>
      <c r="K81" s="179"/>
      <c r="M81" s="125"/>
      <c r="N81" s="125"/>
    </row>
    <row r="82" spans="1:14" ht="21">
      <c r="A82" s="142"/>
      <c r="B82" s="125" t="s">
        <v>14</v>
      </c>
      <c r="C82" s="214">
        <v>4</v>
      </c>
      <c r="D82" s="215">
        <f>10000+100000+30000+20000</f>
        <v>160000</v>
      </c>
      <c r="E82" s="214"/>
      <c r="F82" s="214">
        <v>2</v>
      </c>
      <c r="G82" s="215">
        <v>50000</v>
      </c>
      <c r="H82" s="214">
        <v>2</v>
      </c>
      <c r="I82" s="215">
        <v>50000</v>
      </c>
      <c r="J82" s="213">
        <f>C82+F82+H82</f>
        <v>8</v>
      </c>
      <c r="K82" s="179">
        <f>D82+G82+I82</f>
        <v>260000</v>
      </c>
      <c r="M82" s="125"/>
      <c r="N82" s="125"/>
    </row>
    <row r="83" spans="1:14" s="129" customFormat="1" ht="21">
      <c r="A83" s="147"/>
      <c r="B83" s="148" t="s">
        <v>2</v>
      </c>
      <c r="C83" s="148">
        <f>SUM(C79:C82)</f>
        <v>16</v>
      </c>
      <c r="D83" s="180">
        <f>SUM(D79:D82)</f>
        <v>1820000</v>
      </c>
      <c r="E83" s="148"/>
      <c r="F83" s="148">
        <f aca="true" t="shared" si="11" ref="F83:K83">SUM(F79:F82)</f>
        <v>12</v>
      </c>
      <c r="G83" s="180">
        <f t="shared" si="11"/>
        <v>1871000</v>
      </c>
      <c r="H83" s="148">
        <f t="shared" si="11"/>
        <v>13</v>
      </c>
      <c r="I83" s="180">
        <f t="shared" si="11"/>
        <v>1168000</v>
      </c>
      <c r="J83" s="192">
        <f t="shared" si="11"/>
        <v>41</v>
      </c>
      <c r="K83" s="180">
        <f t="shared" si="11"/>
        <v>4859000</v>
      </c>
      <c r="M83" s="130"/>
      <c r="N83" s="130"/>
    </row>
    <row r="84" spans="1:14" ht="21">
      <c r="A84" s="140" t="s">
        <v>15</v>
      </c>
      <c r="B84" s="140"/>
      <c r="C84" s="177"/>
      <c r="D84" s="179"/>
      <c r="E84" s="177"/>
      <c r="F84" s="177"/>
      <c r="G84" s="179"/>
      <c r="H84" s="177"/>
      <c r="I84" s="179"/>
      <c r="J84" s="213"/>
      <c r="K84" s="179"/>
      <c r="M84" s="125"/>
      <c r="N84" s="125"/>
    </row>
    <row r="85" spans="1:14" ht="21">
      <c r="A85" s="159"/>
      <c r="B85" s="161" t="s">
        <v>31</v>
      </c>
      <c r="C85" s="177"/>
      <c r="D85" s="179"/>
      <c r="E85" s="177"/>
      <c r="F85" s="177"/>
      <c r="G85" s="179"/>
      <c r="H85" s="177"/>
      <c r="I85" s="179"/>
      <c r="J85" s="213"/>
      <c r="K85" s="179"/>
      <c r="M85" s="125"/>
      <c r="N85" s="125"/>
    </row>
    <row r="86" spans="1:14" ht="21">
      <c r="A86" s="159"/>
      <c r="B86" s="145" t="s">
        <v>28</v>
      </c>
      <c r="C86" s="177"/>
      <c r="D86" s="178"/>
      <c r="E86" s="145"/>
      <c r="F86" s="177"/>
      <c r="G86" s="178"/>
      <c r="H86" s="177"/>
      <c r="I86" s="178"/>
      <c r="J86" s="213"/>
      <c r="K86" s="179"/>
      <c r="M86" s="125"/>
      <c r="N86" s="125"/>
    </row>
    <row r="87" spans="1:14" ht="21">
      <c r="A87" s="142"/>
      <c r="B87" s="145" t="s">
        <v>16</v>
      </c>
      <c r="C87" s="177">
        <v>4</v>
      </c>
      <c r="D87" s="179">
        <f>50000+20000+10000+30000</f>
        <v>110000</v>
      </c>
      <c r="E87" s="177"/>
      <c r="F87" s="177">
        <v>4</v>
      </c>
      <c r="G87" s="179">
        <f>50000+10000+20000+10000</f>
        <v>90000</v>
      </c>
      <c r="H87" s="177">
        <v>3</v>
      </c>
      <c r="I87" s="179">
        <f>50000+20000+10000</f>
        <v>80000</v>
      </c>
      <c r="J87" s="213">
        <f>C87+F87+H87</f>
        <v>11</v>
      </c>
      <c r="K87" s="179">
        <f>D87+G87+I87</f>
        <v>280000</v>
      </c>
      <c r="M87" s="125"/>
      <c r="N87" s="125"/>
    </row>
    <row r="88" spans="1:14" ht="21">
      <c r="A88" s="142"/>
      <c r="B88" s="145" t="s">
        <v>55</v>
      </c>
      <c r="C88" s="177">
        <v>13</v>
      </c>
      <c r="D88" s="179">
        <f>100000+10000+20000+50000+10000+10000+200000+15000+200000+50000+100000+20000+100000</f>
        <v>885000</v>
      </c>
      <c r="E88" s="177"/>
      <c r="F88" s="177">
        <v>10</v>
      </c>
      <c r="G88" s="179">
        <f>100000+60000+20000+100000+100000+50000+10000+15000+50000+20000</f>
        <v>525000</v>
      </c>
      <c r="H88" s="177">
        <v>10</v>
      </c>
      <c r="I88" s="179">
        <f>100000+1000000+10000+20000+50000+10000+10000+15000+50000+20000</f>
        <v>1285000</v>
      </c>
      <c r="J88" s="213">
        <f>C88+F88+H88</f>
        <v>33</v>
      </c>
      <c r="K88" s="179">
        <f>D88+G88+I88</f>
        <v>2695000</v>
      </c>
      <c r="M88" s="125"/>
      <c r="N88" s="125"/>
    </row>
    <row r="89" spans="1:14" s="129" customFormat="1" ht="21">
      <c r="A89" s="147"/>
      <c r="B89" s="148" t="s">
        <v>2</v>
      </c>
      <c r="C89" s="148">
        <f>SUM(C87:C88)</f>
        <v>17</v>
      </c>
      <c r="D89" s="180">
        <f>SUM(D87:D88)</f>
        <v>995000</v>
      </c>
      <c r="E89" s="148"/>
      <c r="F89" s="148">
        <f aca="true" t="shared" si="12" ref="F89:K89">SUM(F87:F88)</f>
        <v>14</v>
      </c>
      <c r="G89" s="180">
        <f t="shared" si="12"/>
        <v>615000</v>
      </c>
      <c r="H89" s="148">
        <f t="shared" si="12"/>
        <v>13</v>
      </c>
      <c r="I89" s="180">
        <f t="shared" si="12"/>
        <v>1365000</v>
      </c>
      <c r="J89" s="192">
        <f t="shared" si="12"/>
        <v>44</v>
      </c>
      <c r="K89" s="180">
        <f t="shared" si="12"/>
        <v>2975000</v>
      </c>
      <c r="M89" s="130"/>
      <c r="N89" s="130"/>
    </row>
    <row r="90" spans="1:11" ht="21">
      <c r="A90" s="140" t="s">
        <v>48</v>
      </c>
      <c r="B90" s="140"/>
      <c r="C90" s="177"/>
      <c r="D90" s="179"/>
      <c r="E90" s="177"/>
      <c r="F90" s="177"/>
      <c r="G90" s="179"/>
      <c r="H90" s="177"/>
      <c r="I90" s="179"/>
      <c r="J90" s="213"/>
      <c r="K90" s="179"/>
    </row>
    <row r="91" spans="1:11" ht="21">
      <c r="A91" s="159"/>
      <c r="B91" s="161" t="s">
        <v>31</v>
      </c>
      <c r="C91" s="177"/>
      <c r="D91" s="179"/>
      <c r="E91" s="177"/>
      <c r="F91" s="177"/>
      <c r="G91" s="179"/>
      <c r="H91" s="177"/>
      <c r="I91" s="179"/>
      <c r="J91" s="213"/>
      <c r="K91" s="179"/>
    </row>
    <row r="92" spans="1:11" ht="21">
      <c r="A92" s="159"/>
      <c r="B92" s="145" t="s">
        <v>49</v>
      </c>
      <c r="C92" s="177">
        <v>10</v>
      </c>
      <c r="D92" s="178">
        <f>150000+5000+150000+100000+150000+5000+8000+20000</f>
        <v>588000</v>
      </c>
      <c r="E92" s="145"/>
      <c r="F92" s="177">
        <v>9</v>
      </c>
      <c r="G92" s="178">
        <f>150000+5000+150000+100000+150000+3000+8000</f>
        <v>566000</v>
      </c>
      <c r="H92" s="177">
        <v>8</v>
      </c>
      <c r="I92" s="178">
        <f>150000+5000+150000+100000+150000+2000</f>
        <v>557000</v>
      </c>
      <c r="J92" s="213">
        <f>C92+F92+H92</f>
        <v>27</v>
      </c>
      <c r="K92" s="179">
        <f>D92+G92+I92</f>
        <v>1711000</v>
      </c>
    </row>
    <row r="93" spans="1:15" s="131" customFormat="1" ht="21">
      <c r="A93" s="147"/>
      <c r="B93" s="148" t="s">
        <v>2</v>
      </c>
      <c r="C93" s="148">
        <f>SUM(C92:C92)</f>
        <v>10</v>
      </c>
      <c r="D93" s="223">
        <f>SUM(D92:D92)</f>
        <v>588000</v>
      </c>
      <c r="E93" s="147"/>
      <c r="F93" s="148">
        <f aca="true" t="shared" si="13" ref="F93:K93">SUM(F92:F92)</f>
        <v>9</v>
      </c>
      <c r="G93" s="223">
        <f t="shared" si="13"/>
        <v>566000</v>
      </c>
      <c r="H93" s="148">
        <f t="shared" si="13"/>
        <v>8</v>
      </c>
      <c r="I93" s="223">
        <f t="shared" si="13"/>
        <v>557000</v>
      </c>
      <c r="J93" s="192">
        <f t="shared" si="13"/>
        <v>27</v>
      </c>
      <c r="K93" s="180">
        <f t="shared" si="13"/>
        <v>1711000</v>
      </c>
      <c r="L93" s="130"/>
      <c r="M93" s="130"/>
      <c r="N93" s="130"/>
      <c r="O93" s="130"/>
    </row>
    <row r="94" spans="1:11" s="129" customFormat="1" ht="21.75" thickBot="1">
      <c r="A94" s="165"/>
      <c r="B94" s="166" t="s">
        <v>33</v>
      </c>
      <c r="C94" s="224">
        <f>C17+C25+C35+C43+C50+C59+C65+C70+C75+C83+C89+C93</f>
        <v>278</v>
      </c>
      <c r="D94" s="225">
        <f>D17+D25+D35+D43+D50+D59+D65+D70+D75+D83+D89+D93</f>
        <v>71701324</v>
      </c>
      <c r="E94" s="226"/>
      <c r="F94" s="227">
        <f>F17+F25+F35+F43+F50+F59+F65+F70+F75+F83+F89+F93</f>
        <v>237</v>
      </c>
      <c r="G94" s="225">
        <f>G17+G25+G35+G43+G50+G59+G65+G70+G75+G83+G89+G93</f>
        <v>92219874</v>
      </c>
      <c r="H94" s="228">
        <f>H17+H25+H35+H43+H50+H59+H65+H70+H75+H83+H89+H93</f>
        <v>206</v>
      </c>
      <c r="I94" s="225">
        <f>I17+I25+I35+I43+I50+I59+I65+I70+I75+I83+I89+I93</f>
        <v>77355624</v>
      </c>
      <c r="J94" s="229">
        <f>H94+F94+C94</f>
        <v>721</v>
      </c>
      <c r="K94" s="225">
        <f>I94+G94+D94</f>
        <v>241276822</v>
      </c>
    </row>
    <row r="95" spans="1:11" ht="21.75" thickTop="1">
      <c r="A95" s="125"/>
      <c r="B95" s="125"/>
      <c r="C95" s="132"/>
      <c r="D95" s="133"/>
      <c r="E95" s="125"/>
      <c r="F95" s="134"/>
      <c r="G95" s="133"/>
      <c r="H95" s="134"/>
      <c r="I95" s="133"/>
      <c r="J95" s="135"/>
      <c r="K95" s="136"/>
    </row>
    <row r="96" spans="1:11" ht="21">
      <c r="A96" s="125"/>
      <c r="B96" s="125"/>
      <c r="C96" s="132"/>
      <c r="D96" s="133"/>
      <c r="E96" s="125"/>
      <c r="F96" s="134"/>
      <c r="G96" s="133"/>
      <c r="H96" s="134"/>
      <c r="I96" s="133"/>
      <c r="J96" s="135"/>
      <c r="K96" s="136"/>
    </row>
    <row r="97" spans="1:11" ht="21">
      <c r="A97" s="125"/>
      <c r="B97" s="125"/>
      <c r="C97" s="132"/>
      <c r="D97" s="133"/>
      <c r="E97" s="125"/>
      <c r="F97" s="134"/>
      <c r="G97" s="133"/>
      <c r="H97" s="134"/>
      <c r="I97" s="133"/>
      <c r="J97" s="135"/>
      <c r="K97" s="136"/>
    </row>
    <row r="98" spans="1:11" ht="21">
      <c r="A98" s="125"/>
      <c r="B98" s="125"/>
      <c r="C98" s="132"/>
      <c r="D98" s="133"/>
      <c r="E98" s="125"/>
      <c r="F98" s="134"/>
      <c r="G98" s="133"/>
      <c r="H98" s="134"/>
      <c r="I98" s="133"/>
      <c r="J98" s="135"/>
      <c r="K98" s="136"/>
    </row>
    <row r="99" spans="1:11" ht="21">
      <c r="A99" s="125"/>
      <c r="B99" s="125"/>
      <c r="C99" s="132"/>
      <c r="D99" s="133"/>
      <c r="E99" s="125"/>
      <c r="F99" s="134"/>
      <c r="G99" s="133"/>
      <c r="H99" s="134"/>
      <c r="I99" s="133"/>
      <c r="J99" s="135"/>
      <c r="K99" s="136"/>
    </row>
    <row r="100" spans="1:11" ht="21">
      <c r="A100" s="125"/>
      <c r="B100" s="125"/>
      <c r="C100" s="132"/>
      <c r="D100" s="133"/>
      <c r="E100" s="125"/>
      <c r="F100" s="134"/>
      <c r="G100" s="133"/>
      <c r="H100" s="134"/>
      <c r="I100" s="133"/>
      <c r="J100" s="135"/>
      <c r="K100" s="136"/>
    </row>
    <row r="101" spans="1:11" ht="21">
      <c r="A101" s="125"/>
      <c r="B101" s="125"/>
      <c r="C101" s="134"/>
      <c r="D101" s="133"/>
      <c r="E101" s="125"/>
      <c r="F101" s="134"/>
      <c r="G101" s="133"/>
      <c r="H101" s="134"/>
      <c r="I101" s="133"/>
      <c r="J101" s="135"/>
      <c r="K101" s="136"/>
    </row>
    <row r="102" spans="1:11" ht="21">
      <c r="A102" s="125"/>
      <c r="B102" s="125"/>
      <c r="C102" s="134"/>
      <c r="D102" s="133"/>
      <c r="E102" s="125"/>
      <c r="F102" s="134"/>
      <c r="G102" s="133"/>
      <c r="H102" s="134"/>
      <c r="I102" s="133"/>
      <c r="J102" s="135"/>
      <c r="K102" s="136"/>
    </row>
    <row r="103" spans="7:11" ht="21">
      <c r="G103" s="133"/>
      <c r="H103" s="134"/>
      <c r="I103" s="133"/>
      <c r="J103" s="135"/>
      <c r="K103" s="136"/>
    </row>
    <row r="104" spans="7:11" ht="21">
      <c r="G104" s="133"/>
      <c r="H104" s="134"/>
      <c r="I104" s="133"/>
      <c r="J104" s="135"/>
      <c r="K104" s="136"/>
    </row>
    <row r="105" spans="7:11" ht="21">
      <c r="G105" s="133"/>
      <c r="H105" s="134"/>
      <c r="I105" s="133"/>
      <c r="J105" s="135"/>
      <c r="K105" s="136"/>
    </row>
    <row r="106" spans="7:11" ht="21">
      <c r="G106" s="133"/>
      <c r="H106" s="134"/>
      <c r="I106" s="133"/>
      <c r="J106" s="135"/>
      <c r="K106" s="136"/>
    </row>
    <row r="107" spans="7:11" ht="21">
      <c r="G107" s="133"/>
      <c r="H107" s="134"/>
      <c r="I107" s="133"/>
      <c r="J107" s="135"/>
      <c r="K107" s="136"/>
    </row>
    <row r="108" spans="7:11" ht="21">
      <c r="G108" s="133"/>
      <c r="H108" s="134"/>
      <c r="I108" s="133"/>
      <c r="J108" s="135"/>
      <c r="K108" s="136"/>
    </row>
    <row r="109" spans="7:11" ht="21">
      <c r="G109" s="133"/>
      <c r="H109" s="134"/>
      <c r="I109" s="133"/>
      <c r="J109" s="135"/>
      <c r="K109" s="136"/>
    </row>
    <row r="110" spans="7:11" ht="21">
      <c r="G110" s="133"/>
      <c r="H110" s="134"/>
      <c r="I110" s="133"/>
      <c r="J110" s="135"/>
      <c r="K110" s="136"/>
    </row>
    <row r="111" spans="7:11" ht="21">
      <c r="G111" s="133"/>
      <c r="H111" s="134"/>
      <c r="I111" s="133"/>
      <c r="J111" s="135"/>
      <c r="K111" s="136"/>
    </row>
    <row r="112" spans="7:11" ht="21">
      <c r="G112" s="133"/>
      <c r="H112" s="134"/>
      <c r="I112" s="133"/>
      <c r="J112" s="135"/>
      <c r="K112" s="136"/>
    </row>
    <row r="113" spans="7:11" ht="21">
      <c r="G113" s="133"/>
      <c r="H113" s="134"/>
      <c r="I113" s="133"/>
      <c r="J113" s="125"/>
      <c r="K113" s="136"/>
    </row>
    <row r="114" spans="7:11" ht="21">
      <c r="G114" s="133"/>
      <c r="H114" s="134"/>
      <c r="I114" s="133"/>
      <c r="J114" s="125"/>
      <c r="K114" s="136"/>
    </row>
    <row r="115" spans="7:11" ht="21">
      <c r="G115" s="133"/>
      <c r="H115" s="134"/>
      <c r="I115" s="133"/>
      <c r="J115" s="125"/>
      <c r="K115" s="136"/>
    </row>
    <row r="116" spans="7:11" ht="21">
      <c r="G116" s="133"/>
      <c r="H116" s="134"/>
      <c r="I116" s="133"/>
      <c r="J116" s="125"/>
      <c r="K116" s="136"/>
    </row>
    <row r="117" spans="7:11" ht="21">
      <c r="G117" s="133"/>
      <c r="H117" s="134"/>
      <c r="I117" s="133"/>
      <c r="J117" s="125"/>
      <c r="K117" s="136"/>
    </row>
    <row r="118" spans="7:11" ht="21">
      <c r="G118" s="133"/>
      <c r="H118" s="134"/>
      <c r="I118" s="133"/>
      <c r="J118" s="125"/>
      <c r="K118" s="136"/>
    </row>
    <row r="119" spans="7:11" ht="21">
      <c r="G119" s="133"/>
      <c r="H119" s="134"/>
      <c r="I119" s="133"/>
      <c r="J119" s="125"/>
      <c r="K119" s="136"/>
    </row>
    <row r="120" spans="7:11" ht="21">
      <c r="G120" s="133"/>
      <c r="H120" s="134"/>
      <c r="I120" s="133"/>
      <c r="J120" s="125"/>
      <c r="K120" s="136"/>
    </row>
    <row r="121" spans="7:11" ht="21">
      <c r="G121" s="133"/>
      <c r="H121" s="134"/>
      <c r="I121" s="133"/>
      <c r="J121" s="125"/>
      <c r="K121" s="136"/>
    </row>
    <row r="122" spans="7:11" ht="21">
      <c r="G122" s="133"/>
      <c r="H122" s="134"/>
      <c r="I122" s="133"/>
      <c r="J122" s="125"/>
      <c r="K122" s="136"/>
    </row>
    <row r="123" spans="7:11" ht="21">
      <c r="G123" s="133"/>
      <c r="H123" s="134"/>
      <c r="I123" s="133"/>
      <c r="J123" s="125"/>
      <c r="K123" s="133"/>
    </row>
    <row r="124" spans="7:11" ht="21">
      <c r="G124" s="133"/>
      <c r="H124" s="134"/>
      <c r="I124" s="133"/>
      <c r="J124" s="125"/>
      <c r="K124" s="133"/>
    </row>
    <row r="125" spans="7:11" ht="21">
      <c r="G125" s="133"/>
      <c r="H125" s="134"/>
      <c r="I125" s="133"/>
      <c r="J125" s="125"/>
      <c r="K125" s="133"/>
    </row>
    <row r="126" spans="7:11" ht="21">
      <c r="G126" s="133"/>
      <c r="H126" s="134"/>
      <c r="I126" s="133"/>
      <c r="J126" s="125"/>
      <c r="K126" s="133"/>
    </row>
    <row r="127" spans="7:11" ht="21">
      <c r="G127" s="133"/>
      <c r="H127" s="134"/>
      <c r="I127" s="133"/>
      <c r="J127" s="125"/>
      <c r="K127" s="133"/>
    </row>
    <row r="128" spans="7:11" ht="21">
      <c r="G128" s="133"/>
      <c r="H128" s="134"/>
      <c r="I128" s="133"/>
      <c r="J128" s="125"/>
      <c r="K128" s="133"/>
    </row>
    <row r="129" spans="7:11" ht="21">
      <c r="G129" s="133"/>
      <c r="H129" s="134"/>
      <c r="I129" s="133"/>
      <c r="J129" s="125"/>
      <c r="K129" s="133"/>
    </row>
    <row r="130" spans="7:11" ht="21">
      <c r="G130" s="133"/>
      <c r="H130" s="134"/>
      <c r="I130" s="133"/>
      <c r="J130" s="125"/>
      <c r="K130" s="133"/>
    </row>
    <row r="131" spans="7:11" ht="21">
      <c r="G131" s="133"/>
      <c r="H131" s="134"/>
      <c r="I131" s="133"/>
      <c r="J131" s="125"/>
      <c r="K131" s="133"/>
    </row>
    <row r="132" spans="7:11" ht="21">
      <c r="G132" s="133"/>
      <c r="H132" s="134"/>
      <c r="I132" s="133"/>
      <c r="J132" s="125"/>
      <c r="K132" s="133"/>
    </row>
    <row r="133" spans="7:11" ht="21">
      <c r="G133" s="133"/>
      <c r="H133" s="134"/>
      <c r="I133" s="133"/>
      <c r="J133" s="125"/>
      <c r="K133" s="133"/>
    </row>
  </sheetData>
  <sheetProtection/>
  <mergeCells count="9">
    <mergeCell ref="B1:K1"/>
    <mergeCell ref="B2:K2"/>
    <mergeCell ref="B3:K3"/>
    <mergeCell ref="A4:B5"/>
    <mergeCell ref="C4:D4"/>
    <mergeCell ref="E4:E5"/>
    <mergeCell ref="F4:G4"/>
    <mergeCell ref="H4:I4"/>
    <mergeCell ref="J4:K4"/>
  </mergeCells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80" r:id="rId3"/>
  <headerFooter>
    <oddFooter>&amp;Rหน้า  56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38">
      <selection activeCell="G47" sqref="G47"/>
    </sheetView>
  </sheetViews>
  <sheetFormatPr defaultColWidth="9.140625" defaultRowHeight="21.75"/>
  <cols>
    <col min="2" max="3" width="12.421875" style="0" bestFit="1" customWidth="1"/>
    <col min="4" max="4" width="11.00390625" style="0" bestFit="1" customWidth="1"/>
  </cols>
  <sheetData>
    <row r="1" spans="1:4" ht="21.75">
      <c r="A1" t="s">
        <v>79</v>
      </c>
      <c r="B1">
        <v>2557</v>
      </c>
      <c r="C1">
        <v>2558</v>
      </c>
      <c r="D1">
        <v>2559</v>
      </c>
    </row>
    <row r="2" spans="2:4" ht="21.75">
      <c r="B2" s="123">
        <v>0</v>
      </c>
      <c r="C2" s="123">
        <v>300000</v>
      </c>
      <c r="D2" s="123">
        <v>0</v>
      </c>
    </row>
    <row r="3" spans="2:4" ht="21.75">
      <c r="B3" s="123">
        <v>800000</v>
      </c>
      <c r="C3" s="123">
        <v>0</v>
      </c>
      <c r="D3" s="123">
        <v>0</v>
      </c>
    </row>
    <row r="4" spans="2:4" ht="21.75">
      <c r="B4" s="123">
        <v>0</v>
      </c>
      <c r="C4" s="123">
        <v>300000</v>
      </c>
      <c r="D4" s="123">
        <v>0</v>
      </c>
    </row>
    <row r="5" spans="2:4" ht="21.75">
      <c r="B5" s="123">
        <v>0</v>
      </c>
      <c r="C5" s="123">
        <v>1000000</v>
      </c>
      <c r="D5" s="123">
        <v>0</v>
      </c>
    </row>
    <row r="6" spans="2:4" ht="21.75">
      <c r="B6" s="123">
        <v>1000000</v>
      </c>
      <c r="C6" s="123">
        <v>0</v>
      </c>
      <c r="D6" s="123">
        <v>0</v>
      </c>
    </row>
    <row r="7" spans="2:4" ht="21.75">
      <c r="B7" s="123">
        <v>0</v>
      </c>
      <c r="C7" s="123">
        <v>0</v>
      </c>
      <c r="D7" s="123">
        <v>10000000</v>
      </c>
    </row>
    <row r="8" spans="2:4" ht="21.75">
      <c r="B8" s="123">
        <v>0</v>
      </c>
      <c r="C8" s="123">
        <v>20000</v>
      </c>
      <c r="D8" s="123">
        <v>0</v>
      </c>
    </row>
    <row r="9" spans="2:4" ht="21.75">
      <c r="B9" s="123">
        <v>100000</v>
      </c>
      <c r="C9" s="123">
        <v>0</v>
      </c>
      <c r="D9" s="123">
        <v>0</v>
      </c>
    </row>
    <row r="10" spans="2:4" ht="21.75">
      <c r="B10" s="123">
        <v>0</v>
      </c>
      <c r="C10" s="123">
        <v>10000000</v>
      </c>
      <c r="D10" s="123">
        <v>0</v>
      </c>
    </row>
    <row r="11" spans="2:4" ht="21.75">
      <c r="B11" s="123">
        <v>0</v>
      </c>
      <c r="C11" s="123">
        <v>40000</v>
      </c>
      <c r="D11" s="123">
        <v>0</v>
      </c>
    </row>
    <row r="12" spans="2:4" ht="21.75">
      <c r="B12" s="123">
        <v>250000</v>
      </c>
      <c r="C12" s="123">
        <v>0</v>
      </c>
      <c r="D12" s="123">
        <v>0</v>
      </c>
    </row>
    <row r="13" spans="2:4" ht="21.75">
      <c r="B13" s="123">
        <v>260000</v>
      </c>
      <c r="C13" s="123">
        <v>0</v>
      </c>
      <c r="D13" s="123">
        <v>0</v>
      </c>
    </row>
    <row r="14" spans="2:4" ht="21.75">
      <c r="B14" s="123">
        <v>50000</v>
      </c>
      <c r="C14" s="123">
        <v>0</v>
      </c>
      <c r="D14" s="123">
        <v>0</v>
      </c>
    </row>
    <row r="15" spans="2:4" ht="21.75">
      <c r="B15" s="123">
        <v>0</v>
      </c>
      <c r="C15" s="123">
        <v>50000</v>
      </c>
      <c r="D15" s="123">
        <v>0</v>
      </c>
    </row>
    <row r="16" spans="2:4" ht="21.75">
      <c r="B16" s="123">
        <v>5000000</v>
      </c>
      <c r="C16" s="123">
        <v>0</v>
      </c>
      <c r="D16" s="123">
        <v>0</v>
      </c>
    </row>
    <row r="17" spans="2:4" ht="21.75">
      <c r="B17" s="123">
        <v>50000</v>
      </c>
      <c r="C17" s="123">
        <v>0</v>
      </c>
      <c r="D17" s="123">
        <v>0</v>
      </c>
    </row>
    <row r="18" spans="2:4" ht="21.75">
      <c r="B18" s="123">
        <v>0</v>
      </c>
      <c r="C18" s="123">
        <v>1000000</v>
      </c>
      <c r="D18" s="123">
        <v>0</v>
      </c>
    </row>
    <row r="19" spans="2:4" ht="21.75">
      <c r="B19" s="123">
        <v>0</v>
      </c>
      <c r="C19" s="123">
        <v>0</v>
      </c>
      <c r="D19" s="123">
        <v>1000000</v>
      </c>
    </row>
    <row r="20" spans="2:4" ht="21.75">
      <c r="B20" s="123">
        <v>0</v>
      </c>
      <c r="C20" s="123">
        <v>0</v>
      </c>
      <c r="D20" s="123">
        <v>2500000</v>
      </c>
    </row>
    <row r="21" spans="2:4" ht="21.75">
      <c r="B21" s="123">
        <v>100000</v>
      </c>
      <c r="C21" s="123">
        <v>0</v>
      </c>
      <c r="D21" s="123">
        <v>0</v>
      </c>
    </row>
    <row r="22" spans="2:4" ht="21.75">
      <c r="B22" s="123">
        <v>50000</v>
      </c>
      <c r="C22" s="123">
        <v>0</v>
      </c>
      <c r="D22" s="123">
        <v>0</v>
      </c>
    </row>
    <row r="23" spans="2:4" ht="21.75">
      <c r="B23" s="123">
        <v>600000</v>
      </c>
      <c r="C23" s="123">
        <v>0</v>
      </c>
      <c r="D23" s="123">
        <v>0</v>
      </c>
    </row>
    <row r="24" spans="2:4" ht="21.75">
      <c r="B24" s="123">
        <v>34200</v>
      </c>
      <c r="C24" s="123">
        <v>0</v>
      </c>
      <c r="D24" s="123">
        <v>0</v>
      </c>
    </row>
    <row r="25" spans="2:4" ht="21.75">
      <c r="B25" s="123">
        <v>30000</v>
      </c>
      <c r="C25" s="123">
        <v>30000</v>
      </c>
      <c r="D25" s="123">
        <v>30000</v>
      </c>
    </row>
    <row r="26" spans="2:4" ht="21.75">
      <c r="B26" s="123">
        <v>0</v>
      </c>
      <c r="C26" s="123">
        <v>300000</v>
      </c>
      <c r="D26" s="123">
        <v>0</v>
      </c>
    </row>
    <row r="27" spans="2:4" ht="21.75">
      <c r="B27" s="123">
        <v>400000</v>
      </c>
      <c r="C27" s="123">
        <v>0</v>
      </c>
      <c r="D27" s="123">
        <v>0</v>
      </c>
    </row>
    <row r="28" spans="2:4" ht="21.75">
      <c r="B28" s="123">
        <v>0</v>
      </c>
      <c r="C28" s="123">
        <v>0</v>
      </c>
      <c r="D28" s="123">
        <v>150000</v>
      </c>
    </row>
    <row r="29" spans="2:4" ht="21.75">
      <c r="B29" s="123">
        <v>0</v>
      </c>
      <c r="C29" s="123">
        <v>400000</v>
      </c>
      <c r="D29" s="123">
        <v>0</v>
      </c>
    </row>
    <row r="30" spans="2:4" ht="21.75">
      <c r="B30" s="123">
        <v>5000</v>
      </c>
      <c r="C30" s="123">
        <v>0</v>
      </c>
      <c r="D30" s="123">
        <v>0</v>
      </c>
    </row>
    <row r="31" spans="2:4" ht="21.75">
      <c r="B31" s="123">
        <v>100000</v>
      </c>
      <c r="C31" s="123">
        <v>0</v>
      </c>
      <c r="D31" s="123">
        <v>0</v>
      </c>
    </row>
    <row r="32" spans="2:4" ht="21.75">
      <c r="B32" s="123">
        <v>0</v>
      </c>
      <c r="C32" s="123">
        <v>50000</v>
      </c>
      <c r="D32" s="123">
        <v>0</v>
      </c>
    </row>
    <row r="33" spans="2:4" ht="21.75">
      <c r="B33" s="123">
        <v>0</v>
      </c>
      <c r="C33" s="123">
        <v>0</v>
      </c>
      <c r="D33" s="123">
        <v>2000000</v>
      </c>
    </row>
    <row r="34" spans="2:4" ht="21.75">
      <c r="B34" s="123">
        <v>0</v>
      </c>
      <c r="C34" s="123">
        <v>100000</v>
      </c>
      <c r="D34" s="123">
        <v>0</v>
      </c>
    </row>
    <row r="35" spans="2:4" ht="21.75">
      <c r="B35" s="123">
        <v>300000</v>
      </c>
      <c r="C35" s="123">
        <v>0</v>
      </c>
      <c r="D35" s="123">
        <v>0</v>
      </c>
    </row>
    <row r="36" spans="2:4" ht="21.75">
      <c r="B36" s="123">
        <v>0</v>
      </c>
      <c r="C36" s="123">
        <v>0</v>
      </c>
      <c r="D36" s="123">
        <v>200000</v>
      </c>
    </row>
    <row r="37" spans="2:4" ht="21.75">
      <c r="B37" s="123">
        <v>0</v>
      </c>
      <c r="C37" s="123">
        <v>100000</v>
      </c>
      <c r="D37" s="123">
        <v>0</v>
      </c>
    </row>
    <row r="38" spans="2:4" ht="21.75">
      <c r="B38" s="123">
        <v>100000</v>
      </c>
      <c r="C38" s="123">
        <v>100000</v>
      </c>
      <c r="D38" s="123">
        <v>100000</v>
      </c>
    </row>
    <row r="39" spans="2:4" ht="21.75">
      <c r="B39" s="123">
        <v>100000</v>
      </c>
      <c r="C39" s="123">
        <v>0</v>
      </c>
      <c r="D39" s="123">
        <v>0</v>
      </c>
    </row>
    <row r="40" spans="2:4" ht="21.75">
      <c r="B40" s="123">
        <v>230000</v>
      </c>
      <c r="C40" s="123">
        <v>0</v>
      </c>
      <c r="D40" s="123">
        <v>0</v>
      </c>
    </row>
    <row r="41" spans="2:4" ht="21.75">
      <c r="B41" s="123">
        <v>50000</v>
      </c>
      <c r="C41" s="123">
        <v>0</v>
      </c>
      <c r="D41" s="123">
        <v>0</v>
      </c>
    </row>
    <row r="42" spans="2:4" ht="21.75">
      <c r="B42" s="123">
        <v>0</v>
      </c>
      <c r="C42" s="123">
        <v>2000000</v>
      </c>
      <c r="D42" s="123">
        <v>0</v>
      </c>
    </row>
    <row r="43" spans="2:4" ht="21.75">
      <c r="B43" s="123">
        <v>20000</v>
      </c>
      <c r="C43" s="123">
        <v>0</v>
      </c>
      <c r="D43" s="123">
        <v>0</v>
      </c>
    </row>
    <row r="44" spans="2:4" ht="21.75">
      <c r="B44" s="123">
        <v>100000</v>
      </c>
      <c r="C44" s="123">
        <v>0</v>
      </c>
      <c r="D44" s="123">
        <v>0</v>
      </c>
    </row>
    <row r="45" spans="2:4" ht="22.5" thickBot="1">
      <c r="B45" s="124">
        <f>SUM(B2:B44)</f>
        <v>9729200</v>
      </c>
      <c r="C45" s="124">
        <f>SUM(C2:C44)</f>
        <v>15790000</v>
      </c>
      <c r="D45" s="124">
        <f>SUM(D2:D44)</f>
        <v>15980000</v>
      </c>
    </row>
    <row r="46" ht="22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</cp:lastModifiedBy>
  <cp:lastPrinted>2013-07-09T04:23:28Z</cp:lastPrinted>
  <dcterms:created xsi:type="dcterms:W3CDTF">2004-02-26T06:48:31Z</dcterms:created>
  <dcterms:modified xsi:type="dcterms:W3CDTF">2013-07-09T04:23:58Z</dcterms:modified>
  <cp:category/>
  <cp:version/>
  <cp:contentType/>
  <cp:contentStatus/>
</cp:coreProperties>
</file>